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41082D6B-CF90-46D9-8E53-739C313DB7A0}" xr6:coauthVersionLast="46" xr6:coauthVersionMax="46" xr10:uidLastSave="{00000000-0000-0000-0000-000000000000}"/>
  <bookViews>
    <workbookView xWindow="-120" yWindow="-120" windowWidth="29040" windowHeight="164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9" i="414"/>
  <c r="C9" i="431"/>
  <c r="C17" i="431"/>
  <c r="C25" i="431"/>
  <c r="D16" i="431"/>
  <c r="D24" i="431"/>
  <c r="E15" i="431"/>
  <c r="E23" i="431"/>
  <c r="F14" i="431"/>
  <c r="F22" i="431"/>
  <c r="G13" i="431"/>
  <c r="G21" i="431"/>
  <c r="H12" i="431"/>
  <c r="H20" i="431"/>
  <c r="I11" i="431"/>
  <c r="I19" i="431"/>
  <c r="J10" i="431"/>
  <c r="J18" i="431"/>
  <c r="K9" i="431"/>
  <c r="K17" i="431"/>
  <c r="K25" i="431"/>
  <c r="L16" i="431"/>
  <c r="L24" i="431"/>
  <c r="M15" i="431"/>
  <c r="M23" i="431"/>
  <c r="N14" i="431"/>
  <c r="N22" i="431"/>
  <c r="O13" i="431"/>
  <c r="O21" i="431"/>
  <c r="P12" i="431"/>
  <c r="Q11" i="431"/>
  <c r="Q19" i="431"/>
  <c r="Q12" i="431"/>
  <c r="C10" i="431"/>
  <c r="C18" i="431"/>
  <c r="D9" i="431"/>
  <c r="D17" i="431"/>
  <c r="D25" i="431"/>
  <c r="E16" i="431"/>
  <c r="E24" i="431"/>
  <c r="F15" i="431"/>
  <c r="F23" i="431"/>
  <c r="G14" i="431"/>
  <c r="G22" i="431"/>
  <c r="H13" i="431"/>
  <c r="H21" i="431"/>
  <c r="I12" i="431"/>
  <c r="I20" i="431"/>
  <c r="J11" i="431"/>
  <c r="J19" i="431"/>
  <c r="K10" i="431"/>
  <c r="K18" i="431"/>
  <c r="L9" i="431"/>
  <c r="L17" i="431"/>
  <c r="L25" i="431"/>
  <c r="M16" i="431"/>
  <c r="M24" i="431"/>
  <c r="N15" i="431"/>
  <c r="N23" i="431"/>
  <c r="O22" i="431"/>
  <c r="P13" i="431"/>
  <c r="P21" i="431"/>
  <c r="C11" i="431"/>
  <c r="C19" i="431"/>
  <c r="D10" i="431"/>
  <c r="D18" i="431"/>
  <c r="E9" i="431"/>
  <c r="E17" i="431"/>
  <c r="E25" i="431"/>
  <c r="F16" i="431"/>
  <c r="F24" i="431"/>
  <c r="G15" i="431"/>
  <c r="G23" i="431"/>
  <c r="H14" i="431"/>
  <c r="H22" i="431"/>
  <c r="I13" i="431"/>
  <c r="I21" i="431"/>
  <c r="J12" i="431"/>
  <c r="J20" i="431"/>
  <c r="K11" i="431"/>
  <c r="K19" i="431"/>
  <c r="L10" i="431"/>
  <c r="L18" i="431"/>
  <c r="M9" i="431"/>
  <c r="M17" i="431"/>
  <c r="M25" i="431"/>
  <c r="N16" i="431"/>
  <c r="N24" i="431"/>
  <c r="O15" i="431"/>
  <c r="O23" i="431"/>
  <c r="P14" i="431"/>
  <c r="P22" i="431"/>
  <c r="Q13" i="431"/>
  <c r="Q21" i="431"/>
  <c r="C12" i="431"/>
  <c r="C20" i="431"/>
  <c r="D11" i="431"/>
  <c r="D19" i="431"/>
  <c r="E10" i="431"/>
  <c r="E18" i="431"/>
  <c r="F9" i="431"/>
  <c r="F17" i="431"/>
  <c r="F25" i="431"/>
  <c r="G16" i="431"/>
  <c r="G24" i="431"/>
  <c r="H15" i="431"/>
  <c r="H23" i="431"/>
  <c r="I14" i="431"/>
  <c r="I22" i="431"/>
  <c r="J13" i="431"/>
  <c r="J21" i="431"/>
  <c r="K12" i="431"/>
  <c r="K20" i="431"/>
  <c r="L11" i="431"/>
  <c r="L19" i="431"/>
  <c r="M10" i="431"/>
  <c r="M18" i="431"/>
  <c r="N9" i="431"/>
  <c r="N17" i="431"/>
  <c r="N25" i="431"/>
  <c r="O16" i="431"/>
  <c r="O24" i="431"/>
  <c r="P15" i="431"/>
  <c r="P23" i="431"/>
  <c r="Q14" i="431"/>
  <c r="Q22" i="431"/>
  <c r="C13" i="431"/>
  <c r="C21" i="431"/>
  <c r="D12" i="431"/>
  <c r="D20" i="431"/>
  <c r="E11" i="431"/>
  <c r="E19" i="431"/>
  <c r="F10" i="431"/>
  <c r="F18" i="431"/>
  <c r="G9" i="431"/>
  <c r="G17" i="431"/>
  <c r="G25" i="431"/>
  <c r="H16" i="431"/>
  <c r="H24" i="431"/>
  <c r="I15" i="431"/>
  <c r="I23" i="431"/>
  <c r="J14" i="431"/>
  <c r="J22" i="431"/>
  <c r="K13" i="431"/>
  <c r="K21" i="431"/>
  <c r="L12" i="431"/>
  <c r="L20" i="431"/>
  <c r="M11" i="431"/>
  <c r="M19" i="431"/>
  <c r="N10" i="431"/>
  <c r="N18" i="431"/>
  <c r="O9" i="431"/>
  <c r="O17" i="431"/>
  <c r="O25" i="431"/>
  <c r="P16" i="431"/>
  <c r="P24" i="431"/>
  <c r="Q15" i="431"/>
  <c r="Q23" i="431"/>
  <c r="P25" i="431"/>
  <c r="O19" i="431"/>
  <c r="Q17" i="431"/>
  <c r="C14" i="431"/>
  <c r="C22" i="431"/>
  <c r="D13" i="431"/>
  <c r="D21" i="431"/>
  <c r="E12" i="431"/>
  <c r="E20" i="431"/>
  <c r="F11" i="431"/>
  <c r="F19" i="431"/>
  <c r="G10" i="431"/>
  <c r="G18" i="431"/>
  <c r="H9" i="431"/>
  <c r="H17" i="431"/>
  <c r="H25" i="431"/>
  <c r="I16" i="431"/>
  <c r="I24" i="431"/>
  <c r="J15" i="431"/>
  <c r="J23" i="431"/>
  <c r="K14" i="431"/>
  <c r="K22" i="431"/>
  <c r="L13" i="431"/>
  <c r="L21" i="431"/>
  <c r="M12" i="431"/>
  <c r="M20" i="431"/>
  <c r="N11" i="431"/>
  <c r="N19" i="431"/>
  <c r="O10" i="431"/>
  <c r="O18" i="431"/>
  <c r="P9" i="431"/>
  <c r="P17" i="431"/>
  <c r="Q16" i="431"/>
  <c r="Q24" i="431"/>
  <c r="Q25" i="431"/>
  <c r="C15" i="431"/>
  <c r="C23" i="431"/>
  <c r="D14" i="431"/>
  <c r="D22" i="431"/>
  <c r="E13" i="431"/>
  <c r="E21" i="431"/>
  <c r="F12" i="431"/>
  <c r="F20" i="431"/>
  <c r="G11" i="431"/>
  <c r="G19" i="431"/>
  <c r="H10" i="431"/>
  <c r="H18" i="431"/>
  <c r="I9" i="431"/>
  <c r="I17" i="431"/>
  <c r="I25" i="431"/>
  <c r="J16" i="431"/>
  <c r="J24" i="431"/>
  <c r="K15" i="431"/>
  <c r="K23" i="431"/>
  <c r="L14" i="431"/>
  <c r="L22" i="431"/>
  <c r="M13" i="431"/>
  <c r="M21" i="431"/>
  <c r="N12" i="431"/>
  <c r="N20" i="431"/>
  <c r="O11" i="431"/>
  <c r="P10" i="431"/>
  <c r="P18" i="431"/>
  <c r="Q9" i="431"/>
  <c r="C16" i="431"/>
  <c r="C24" i="431"/>
  <c r="D15" i="431"/>
  <c r="D23" i="431"/>
  <c r="E14" i="431"/>
  <c r="E22" i="431"/>
  <c r="F13" i="431"/>
  <c r="F21" i="431"/>
  <c r="G12" i="431"/>
  <c r="G20" i="431"/>
  <c r="H11" i="431"/>
  <c r="H19" i="431"/>
  <c r="I10" i="431"/>
  <c r="I18" i="431"/>
  <c r="J9" i="431"/>
  <c r="J17" i="431"/>
  <c r="J25" i="431"/>
  <c r="K16" i="431"/>
  <c r="K24" i="431"/>
  <c r="L15" i="431"/>
  <c r="L23" i="431"/>
  <c r="M14" i="431"/>
  <c r="M22" i="431"/>
  <c r="N13" i="431"/>
  <c r="N21" i="431"/>
  <c r="O12" i="431"/>
  <c r="O20" i="431"/>
  <c r="P11" i="431"/>
  <c r="P19" i="431"/>
  <c r="Q10" i="431"/>
  <c r="Q18" i="431"/>
  <c r="P20" i="431"/>
  <c r="O14" i="431"/>
  <c r="Q20" i="431"/>
  <c r="R20" i="431" l="1"/>
  <c r="S20" i="431"/>
  <c r="R18" i="431"/>
  <c r="S18" i="431"/>
  <c r="R10" i="431"/>
  <c r="S10" i="431"/>
  <c r="R9" i="431"/>
  <c r="S9" i="431"/>
  <c r="R25" i="431"/>
  <c r="S25" i="431"/>
  <c r="R24" i="431"/>
  <c r="S24" i="431"/>
  <c r="R16" i="431"/>
  <c r="S16" i="431"/>
  <c r="S17" i="431"/>
  <c r="R17" i="431"/>
  <c r="R23" i="431"/>
  <c r="S23" i="431"/>
  <c r="R15" i="431"/>
  <c r="S15" i="431"/>
  <c r="R22" i="431"/>
  <c r="S22" i="431"/>
  <c r="R14" i="431"/>
  <c r="S14" i="431"/>
  <c r="R21" i="431"/>
  <c r="S21" i="431"/>
  <c r="R13" i="431"/>
  <c r="S13" i="431"/>
  <c r="R12" i="431"/>
  <c r="S12" i="431"/>
  <c r="S19" i="431"/>
  <c r="R19" i="431"/>
  <c r="R11" i="431"/>
  <c r="S11" i="431"/>
  <c r="H8" i="431"/>
  <c r="L8" i="431"/>
  <c r="K8" i="431"/>
  <c r="G8" i="431"/>
  <c r="I8" i="431"/>
  <c r="J8" i="431"/>
  <c r="Q8" i="431"/>
  <c r="M8" i="431"/>
  <c r="D8" i="431"/>
  <c r="F8" i="431"/>
  <c r="C8" i="431"/>
  <c r="P8" i="431"/>
  <c r="N8" i="431"/>
  <c r="E8" i="431"/>
  <c r="O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4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M3" i="344"/>
  <c r="K3" i="344"/>
  <c r="G3" i="344"/>
  <c r="C3" i="344"/>
  <c r="B11" i="339"/>
  <c r="J11" i="339" s="1"/>
  <c r="S3" i="344" l="1"/>
  <c r="R3" i="344"/>
  <c r="I11" i="339"/>
  <c r="H11" i="339" l="1"/>
  <c r="G11" i="339"/>
  <c r="A23" i="414"/>
  <c r="A15" i="414"/>
  <c r="A16" i="414"/>
  <c r="A4" i="414"/>
  <c r="A6" i="339" l="1"/>
  <c r="A5" i="339"/>
  <c r="C16" i="414"/>
  <c r="D19" i="414"/>
  <c r="D16" i="414"/>
  <c r="D4" i="414"/>
  <c r="C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H3" i="387" s="1"/>
  <c r="L3" i="387"/>
  <c r="J3" i="387"/>
  <c r="I3" i="387"/>
  <c r="G3" i="387"/>
  <c r="F3" i="387"/>
  <c r="N3" i="220"/>
  <c r="L3" i="220" s="1"/>
  <c r="C24" i="414"/>
  <c r="D24" i="414"/>
  <c r="Q3" i="345" l="1"/>
  <c r="Q3" i="347"/>
  <c r="U3" i="347"/>
  <c r="S3" i="347"/>
  <c r="K3" i="387"/>
  <c r="I12" i="339"/>
  <c r="I13" i="339" s="1"/>
  <c r="H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G15" i="339" l="1"/>
  <c r="H15" i="339"/>
  <c r="J13" i="339"/>
  <c r="B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<sst xmlns="http://schemas.openxmlformats.org/spreadsheetml/2006/main" count="7510" uniqueCount="1318">
  <si>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</si>
  <si>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</si>
  <si>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</si>
  <si>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</si>
  <si>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</si>
  <si>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</si>
  <si>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</si>
  <si>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</si>
  <si>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</si>
  <si>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</si>
  <si>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</si>
  <si>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</si>
  <si>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</si>
  <si>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</si>
  <si>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</si>
  <si>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</si>
  <si>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</si>
  <si>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</si>
  <si>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</si>
  <si>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</si>
  <si>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</si>
  <si>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</si>
  <si>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</si>
  <si>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</si>
  <si>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</si>
  <si>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</si>
  <si>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</si>
  <si>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</si>
  <si>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</si>
  <si>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</si>
  <si>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</si>
  <si>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</si>
  <si>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</si>
  <si>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</si>
  <si>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</si>
  <si>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</si>
  <si>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</si>
  <si>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</si>
  <si>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</si>
  <si>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</si>
  <si>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</si>
  <si>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</si>
  <si>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</si>
  <si>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</si>
  <si>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</si>
  <si>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</si>
  <si>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</si>
  <si>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</si>
  <si>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</si>
  <si>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</si>
  <si>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</si>
  <si>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</si>
  <si>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</si>
  <si>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</si>
  <si>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</si>
  <si>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</si>
  <si>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</si>
  <si>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</si>
  <si>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</si>
  <si>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</si>
  <si>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</si>
  <si>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</si>
  <si>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</si>
  <si>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</si>
  <si>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</si>
  <si>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</si>
  <si>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</si>
  <si>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</si>
  <si>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</si>
  <si>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</si>
  <si>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</si>
  <si>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</si>
  <si>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</si>
  <si>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</si>
  <si>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</si>
  <si>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</si>
  <si>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</si>
  <si>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</si>
  <si>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</si>
  <si>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</si>
  <si>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</si>
  <si>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</si>
  <si>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</si>
  <si>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</si>
  <si>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</si>
  <si>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</si>
  <si>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</si>
  <si>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</si>
  <si>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</si>
  <si>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</si>
  <si>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</si>
  <si>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</si>
  <si>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</si>
  <si>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</si>
  <si>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</si>
  <si>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</si>
  <si>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</si>
  <si>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</si>
  <si>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</si>
  <si>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</si>
  <si>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</si>
  <si>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</si>
  <si>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</si>
  <si>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</si>
  <si>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</si>
  <si>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</si>
  <si>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</si>
  <si>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</si>
  <si>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</si>
  <si>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</si>
  <si>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</si>
  <si>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</si>
  <si>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</si>
  <si>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</si>
  <si>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</si>
  <si>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</si>
  <si>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</si>
  <si>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</si>
  <si>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</si>
  <si>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</si>
  <si>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</si>
  <si>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</si>
  <si>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</si>
  <si>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</si>
  <si>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</si>
  <si>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</si>
  <si>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</si>
  <si>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</si>
  <si>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</si>
  <si>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</si>
  <si>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</si>
  <si>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</si>
  <si>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</si>
  <si>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</si>
  <si>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</si>
  <si>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</si>
  <si>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</si>
  <si>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</si>
  <si>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</si>
  <si>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</si>
  <si>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</si>
  <si>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</si>
  <si>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</si>
  <si>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</si>
  <si>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</si>
  <si>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</si>
  <si>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</si>
  <si>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</si>
  <si>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</si>
  <si>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</si>
  <si>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</si>
  <si>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</si>
  <si>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</si>
  <si>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</si>
  <si>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</si>
  <si>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</si>
  <si>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</si>
  <si>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</si>
  <si>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</si>
  <si>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</si>
  <si>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</si>
  <si>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</si>
  <si>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</si>
  <si>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</si>
  <si>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</si>
  <si>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</si>
  <si>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</si>
  <si>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</si>
  <si>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</si>
  <si>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</si>
  <si>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</si>
  <si>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</si>
  <si>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</si>
  <si>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</si>
  <si>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</si>
  <si>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</si>
  <si>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</si>
  <si>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</si>
  <si>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</si>
  <si>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</si>
  <si>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</si>
  <si>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</si>
  <si>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</si>
  <si>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</si>
  <si>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</si>
  <si>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</si>
  <si>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</si>
  <si>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</si>
  <si>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</si>
  <si>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</si>
  <si>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</si>
  <si>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</si>
  <si>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</si>
  <si>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</si>
  <si>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</si>
  <si>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</si>
  <si>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</si>
  <si>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</si>
  <si>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</si>
  <si>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</si>
  <si>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</si>
  <si>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</si>
  <si>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</si>
  <si>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</si>
  <si>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</si>
  <si>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</si>
  <si>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</si>
  <si>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</si>
  <si>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</si>
  <si>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</si>
  <si>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</si>
  <si>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</si>
  <si>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</si>
  <si>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</si>
  <si>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</si>
  <si>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</si>
  <si>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</si>
  <si>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</si>
  <si>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</si>
  <si>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</si>
  <si>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</si>
  <si>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</si>
  <si>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</si>
  <si>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</si>
  <si>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</si>
  <si>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</si>
  <si>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</si>
  <si>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</si>
  <si>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</si>
  <si>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</si>
  <si>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</si>
  <si>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</si>
  <si>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</si>
  <si>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</si>
  <si>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</si>
  <si>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</si>
  <si>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</si>
  <si>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</si>
  <si>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</si>
  <si>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</si>
  <si>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</si>
  <si>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</si>
  <si>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</si>
  <si>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</si>
  <si>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</si>
  <si>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</si>
  <si>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</si>
  <si>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</si>
  <si>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</si>
  <si>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</si>
  <si>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</si>
  <si>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</si>
  <si>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</si>
  <si>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</si>
  <si>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</si>
  <si>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</si>
  <si>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</si>
  <si>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</si>
  <si>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</si>
  <si>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</si>
  <si>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</si>
  <si>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</si>
  <si>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</si>
  <si>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</si>
  <si>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</si>
  <si>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</si>
  <si>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</si>
  <si>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</si>
  <si>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</si>
  <si>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</si>
  <si>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Klinika pracovního lékařství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</si>
  <si>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</si>
  <si>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</si>
  <si>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</si>
  <si>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</si>
  <si>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</si>
  <si>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</si>
  <si>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</si>
  <si>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</si>
  <si>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</si>
  <si>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</si>
  <si>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</si>
  <si>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</si>
  <si>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</si>
  <si>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</si>
  <si>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</si>
  <si>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</si>
  <si>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</si>
  <si>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</si>
  <si>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50115079     ZPr - internzivní péče (Z542)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</si>
  <si>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</si>
  <si>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</si>
  <si>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</si>
  <si>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</si>
  <si>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</si>
  <si>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</si>
  <si>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</si>
  <si>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</si>
  <si>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</si>
  <si>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</si>
  <si>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</si>
  <si>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50117022     Všeob.mat. - kuchyň tech. (V33)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</si>
  <si>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</si>
  <si>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</si>
  <si>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</si>
  <si>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</si>
  <si>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</si>
  <si>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</si>
  <si>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</si>
  <si>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</si>
  <si>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</si>
  <si>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</si>
  <si>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</si>
  <si>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</si>
  <si>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</si>
  <si>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</si>
  <si>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</si>
  <si>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</si>
  <si>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</si>
  <si>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</si>
  <si>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</si>
  <si>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</si>
  <si>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</si>
  <si>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</si>
  <si>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</si>
  <si>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</si>
  <si>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</si>
  <si>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</si>
  <si>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</si>
  <si>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</si>
  <si>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</si>
  <si>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</si>
  <si>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</si>
  <si>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</si>
  <si>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</si>
  <si>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</si>
  <si>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513     Náklady na reprezentaci (nedaň.)</t>
  </si>
  <si>
    <t xml:space="preserve">               51399     Náklady na reprezentaci (daň.neúč.)</t>
  </si>
  <si>
    <t xml:space="preserve">                    51399001     Dodavatelsky</t>
  </si>
  <si>
    <t xml:space="preserve">                    51399002     Ve vlastní režii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</si>
  <si>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</si>
  <si>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</si>
  <si>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</si>
  <si>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</si>
  <si>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</si>
  <si>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51804002     Náj. nebytových prostor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</si>
  <si>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</si>
  <si>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</si>
  <si>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</si>
  <si>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</si>
  <si>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</si>
  <si>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</si>
  <si>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</si>
  <si>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</si>
  <si>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</si>
  <si>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</si>
  <si>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</si>
  <si>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</si>
  <si>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51874     Ostatní služby</t>
  </si>
  <si>
    <t xml:space="preserve">                    51874001     Ostatní služby - provozní</t>
  </si>
  <si>
    <t xml:space="preserve">                    51874010     Ostatní služby - zdravotní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</si>
  <si>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</si>
  <si>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</si>
  <si>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</si>
  <si>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</si>
  <si>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</si>
  <si>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</si>
  <si>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</si>
  <si>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</si>
  <si>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</si>
  <si>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</si>
  <si>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</si>
  <si>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</si>
  <si>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</si>
  <si>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</si>
  <si>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</si>
  <si>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</si>
  <si>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</si>
  <si>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</si>
  <si>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</si>
  <si>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</si>
  <si>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</si>
  <si>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</si>
  <si>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</si>
  <si>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</si>
  <si>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</si>
  <si>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</si>
  <si>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</si>
  <si>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</si>
  <si>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</si>
  <si>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</si>
  <si>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</si>
  <si>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</si>
  <si>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</si>
  <si>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</si>
  <si>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</si>
  <si>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</si>
  <si>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</si>
  <si>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</si>
  <si>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</si>
  <si>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</si>
  <si>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</si>
  <si>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</si>
  <si>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</si>
  <si>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</si>
  <si>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</si>
  <si>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</si>
  <si>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</si>
  <si>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</si>
  <si>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</si>
  <si>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</si>
  <si>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</si>
  <si>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</si>
  <si>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</si>
  <si>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</si>
  <si>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</si>
  <si>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</si>
  <si>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</si>
  <si>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</si>
  <si>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</si>
  <si>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60210351     Zdr.služby - doprovod (otec u porodu)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</si>
  <si>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</si>
  <si>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</si>
  <si>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</si>
  <si>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</si>
  <si>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</si>
  <si>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60241     Odmítnutí vykázané péče     OZPI</t>
  </si>
  <si>
    <t xml:space="preserve">                    60241201     Odmítnutí vykázané péče, receptů, poukázek PZt, Tr - ZP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</si>
  <si>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</si>
  <si>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</si>
  <si>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</si>
  <si>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</si>
  <si>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</si>
  <si>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</si>
  <si>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</si>
  <si>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</si>
  <si>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          64824046     Čerpání FKSP - rehab. a prev. péče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</si>
  <si>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</si>
  <si>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</si>
  <si>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</si>
  <si>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</si>
  <si>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64924459     Školení, stáže, odb. semináře, konference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</si>
  <si>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</si>
  <si>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</si>
  <si>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</si>
  <si>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</si>
  <si>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</si>
  <si>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</si>
  <si>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</si>
  <si>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</si>
  <si>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</si>
  <si>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</si>
  <si>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</si>
  <si>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</si>
  <si>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</si>
  <si>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</si>
  <si>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</si>
  <si>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</si>
  <si>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</si>
  <si>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</si>
  <si>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</si>
  <si>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</si>
  <si>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</si>
  <si>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</si>
  <si>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</si>
  <si>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</si>
  <si>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</si>
  <si>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</si>
  <si>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</si>
  <si>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</si>
  <si>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</si>
  <si>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</si>
  <si>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</si>
  <si>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>19</t>
  </si>
  <si>
    <t>PRAC: Klinika pracovního lékařství</t>
  </si>
  <si>
    <t>50113001 - léky - paušál (LEK)</t>
  </si>
  <si>
    <t>50113190 - léky - medicinální plyny (sklad SVM)</t>
  </si>
  <si>
    <t>PRAC: Klinika pracovního lékařství Celkem</t>
  </si>
  <si>
    <t>SumaKL</t>
  </si>
  <si>
    <t>1921</t>
  </si>
  <si>
    <t>PRAC: ambulance</t>
  </si>
  <si>
    <t>PRAC: ambulance Celkem</t>
  </si>
  <si>
    <t>SumaNS</t>
  </si>
  <si>
    <t>mezeraNS</t>
  </si>
  <si>
    <t>1923</t>
  </si>
  <si>
    <t>PRAC: ambulance - Centrum očkování</t>
  </si>
  <si>
    <t>PRAC: ambulance - Centrum očkování Celkem</t>
  </si>
  <si>
    <t>1922</t>
  </si>
  <si>
    <t>PRAC: ambulance - péče o zaměstnance FNO</t>
  </si>
  <si>
    <t>PRAC: ambulance - péče o zaměstnance FNO Celkem</t>
  </si>
  <si>
    <t>1924</t>
  </si>
  <si>
    <t>PRAC: ambulance - COVID-19 vakcinační centrum</t>
  </si>
  <si>
    <t>PRAC: ambulance - COVID-19 vakcinační centrum Celkem</t>
  </si>
  <si>
    <t>1901</t>
  </si>
  <si>
    <t>PRAC: vedení klinického pracoviště</t>
  </si>
  <si>
    <t>PRAC: vedení klinického pracoviště Celkem</t>
  </si>
  <si>
    <t>1925</t>
  </si>
  <si>
    <t>PRAC: ambulance - COVID-19 mobilní očkovací teamy</t>
  </si>
  <si>
    <t>PRAC: ambulance - COVID-19 mobilní očkovací teamy Celkem</t>
  </si>
  <si>
    <t>léky - paušál (LEK)</t>
  </si>
  <si>
    <t>O</t>
  </si>
  <si>
    <t>SINUPRET</t>
  </si>
  <si>
    <t>GTT 1X100ML</t>
  </si>
  <si>
    <t>SUFENTANIL TORREX 5MCG/ML</t>
  </si>
  <si>
    <t>INJ SOL 5X10ML (50rg)</t>
  </si>
  <si>
    <t>ADRENALIN LECIVA</t>
  </si>
  <si>
    <t>INJ 5X1ML/1MG</t>
  </si>
  <si>
    <t>APAURIN</t>
  </si>
  <si>
    <t>INJ 10X2ML/10MG</t>
  </si>
  <si>
    <t>ATROPIN BBP</t>
  </si>
  <si>
    <t>1MG/ML INJ SOL 10X1ML</t>
  </si>
  <si>
    <t>ENDIARON</t>
  </si>
  <si>
    <t>250MG TBL FLM 20</t>
  </si>
  <si>
    <t>KL EKG GEL 100G</t>
  </si>
  <si>
    <t>KL ETHANOLUM 96%</t>
  </si>
  <si>
    <t>KL Síra k likvidaci rtuti</t>
  </si>
  <si>
    <t>25g</t>
  </si>
  <si>
    <t>KL SOL.AC.ACETICI 2% 1000g</t>
  </si>
  <si>
    <t>MESOCAIN</t>
  </si>
  <si>
    <t>GEL 1X20GM</t>
  </si>
  <si>
    <t>NITROGLYCERIN-SLOVAKOFARMA</t>
  </si>
  <si>
    <t>0,5MG TBL SLG 20</t>
  </si>
  <si>
    <t>P</t>
  </si>
  <si>
    <t>VENTOLIN INHALER N</t>
  </si>
  <si>
    <t>100MCG/DÁV INH SUS PSS 200DÁV</t>
  </si>
  <si>
    <t>AVAXIM</t>
  </si>
  <si>
    <t>INJ SUS 1X0.5ML-STŘ</t>
  </si>
  <si>
    <t>ENGERIX-B 20 MCG</t>
  </si>
  <si>
    <t>INJ SUS 1X1ML/20RG</t>
  </si>
  <si>
    <t>FSME-IMMUN 0,5 ML</t>
  </si>
  <si>
    <t>INJ SUS ISP 1X0,5ML+JX0,5ML</t>
  </si>
  <si>
    <t>GARDASIL 9</t>
  </si>
  <si>
    <t>INJ SUS ISP 1X0,5ML+2J</t>
  </si>
  <si>
    <t>NIMENRIX 5 MCG</t>
  </si>
  <si>
    <t>INJ PSO LQF 1+1X1.25ML</t>
  </si>
  <si>
    <t>Prevenar 13 inj.sus.1x0.5 ml+SJ</t>
  </si>
  <si>
    <t>PRIORIX</t>
  </si>
  <si>
    <t>INJ PSO LQF 1X1DÁV</t>
  </si>
  <si>
    <t>STAMARIL</t>
  </si>
  <si>
    <t>INJ PLQ SUS ISP 1+0,5ML ISP+PJ</t>
  </si>
  <si>
    <t>STAMARIL PASTEUR</t>
  </si>
  <si>
    <t>INJ PSULQF1X1DÁV+ST</t>
  </si>
  <si>
    <t>TWINRIX ADULT</t>
  </si>
  <si>
    <t>INJSUS 1X1ML+STŘ+SJ</t>
  </si>
  <si>
    <t>TYPHIM VI(TYPHOIDE POLYS.VACC.)</t>
  </si>
  <si>
    <t>INJ 1X0.5ML/DAV+STR</t>
  </si>
  <si>
    <t>VERORAB</t>
  </si>
  <si>
    <t>INJ PSU LQF 1DAV.+0.5ML ST</t>
  </si>
  <si>
    <t>0.9% W/V SODIUM CHLORIDE I.V.</t>
  </si>
  <si>
    <t>INJ 20X10ML</t>
  </si>
  <si>
    <t>AQUA PRO INJECTIONE BRAUN</t>
  </si>
  <si>
    <t>INJ SOL 20X10ML-PLA</t>
  </si>
  <si>
    <t>ARDEANUTRISOL G 40</t>
  </si>
  <si>
    <t>400G/L INF SOL 20X80ML</t>
  </si>
  <si>
    <t>COMIRNATY</t>
  </si>
  <si>
    <t>500MCG/ML INJ CNC DIS (1 amp)</t>
  </si>
  <si>
    <t>COMIRNATY - samoplátci</t>
  </si>
  <si>
    <t>1 dávka</t>
  </si>
  <si>
    <t>COVID-19 VACCINE ASTRAZENECA</t>
  </si>
  <si>
    <t>2,5x10 8INF.U/0,5ML INJ SUS 10x5ML</t>
  </si>
  <si>
    <t>COVID-19 VACCINE ASTRAZENECA - samoplátci</t>
  </si>
  <si>
    <t xml:space="preserve"> 1 dávka</t>
  </si>
  <si>
    <t>COVID-19 VACCINE MODERNA</t>
  </si>
  <si>
    <t>0,2MG/ML INJ DIS 10X5ML</t>
  </si>
  <si>
    <t>DITHIADEN</t>
  </si>
  <si>
    <t>INJ 10X2ML</t>
  </si>
  <si>
    <t>TBL 20X2MG</t>
  </si>
  <si>
    <t>EPIPEN</t>
  </si>
  <si>
    <t>300MCG INJ SOL PEP 2X0,3ML</t>
  </si>
  <si>
    <t>300MCG INJ SOL PEP 1X0,3ML</t>
  </si>
  <si>
    <t>EPIPEN JR.</t>
  </si>
  <si>
    <t>150MCG INJ SOL PEP 1X0,3ML</t>
  </si>
  <si>
    <t>HYDROCORTISON VUAB 100 MG</t>
  </si>
  <si>
    <t>INJ PLV SOL 1X100MG</t>
  </si>
  <si>
    <t>CHLORID SODNÝ 0,9% BRAUN</t>
  </si>
  <si>
    <t>INJ SOL 100X20ML II</t>
  </si>
  <si>
    <t>INF SOL 10X250MLPELAH</t>
  </si>
  <si>
    <t>INJ SOL 100X10ML II</t>
  </si>
  <si>
    <t>INF SOL 20X100MLPELAH</t>
  </si>
  <si>
    <t>INF SOL 10X1000MLPLAH</t>
  </si>
  <si>
    <t>INF SOL 10X500MLPELAH</t>
  </si>
  <si>
    <t>ISOLYTE</t>
  </si>
  <si>
    <t>INF SOL 10X500ML</t>
  </si>
  <si>
    <t>MAGNOSOLV</t>
  </si>
  <si>
    <t>365MG POR GRA SOL SCC 30</t>
  </si>
  <si>
    <t>PLASMALYTE ROZTOK</t>
  </si>
  <si>
    <t>INF SOL 20X500ML</t>
  </si>
  <si>
    <t>PREDNISON 20 LECIVA</t>
  </si>
  <si>
    <t>TBL 20X20MG(BLISTR)</t>
  </si>
  <si>
    <t>SYNTOPHYLLIN</t>
  </si>
  <si>
    <t>INJ 5X10ML/240MG</t>
  </si>
  <si>
    <t>COVID-19 VACCINE JANSSEN</t>
  </si>
  <si>
    <t>8,92LOG10INF.U/0,5ML INJ SUS 10X2,5ML</t>
  </si>
  <si>
    <t>1926</t>
  </si>
  <si>
    <t>PRAC: ambulance - externí očkovací pracoviště</t>
  </si>
  <si>
    <t>1921 - PRAC: ambulance</t>
  </si>
  <si>
    <t>1924 - PRAC: ambulance - COVID-19 vakcinační centrum</t>
  </si>
  <si>
    <t>1925 - PRAC: ambulance - COVID-19 mobilní očkovací teamy</t>
  </si>
  <si>
    <t>H02AB07 - PREDNISON</t>
  </si>
  <si>
    <t>R03AC02 - SALBUTAMOL</t>
  </si>
  <si>
    <t>R03AC02</t>
  </si>
  <si>
    <t>231956</t>
  </si>
  <si>
    <t>H02AB07</t>
  </si>
  <si>
    <t>2963</t>
  </si>
  <si>
    <t>PREDNISON LÉČIVA</t>
  </si>
  <si>
    <t>20MG TBL NOB 20</t>
  </si>
  <si>
    <t>Přehled plnění pozitivního listu - spotřeba léčivých přípravků - orientační přehled</t>
  </si>
  <si>
    <t>19 - PRAC: Klinika pracovního lékařství</t>
  </si>
  <si>
    <t>1923 - PRAC: ambulance - Centrum očkování</t>
  </si>
  <si>
    <t>Klinika pracovního lékařství</t>
  </si>
  <si>
    <t>HVLP</t>
  </si>
  <si>
    <t>IPLP</t>
  </si>
  <si>
    <t>PZT</t>
  </si>
  <si>
    <t>89301192</t>
  </si>
  <si>
    <t>Všeobecná ambulance Celkem</t>
  </si>
  <si>
    <t>89301193</t>
  </si>
  <si>
    <t>Vakcinační centrum - COVID-19 I.typu Celkem</t>
  </si>
  <si>
    <t>Klinika pracovního lékařství Celkem</t>
  </si>
  <si>
    <t>* Legenda</t>
  </si>
  <si>
    <t>DIAPZT = Pomůcky pro diabetiky, jejichž název začíná slovem "Pumpa"</t>
  </si>
  <si>
    <t>Boriková Alena</t>
  </si>
  <si>
    <t>Bundárová Lucie</t>
  </si>
  <si>
    <t>Janošíková Magdaléna</t>
  </si>
  <si>
    <t>Krystyník Ondřej</t>
  </si>
  <si>
    <t>Melecký David</t>
  </si>
  <si>
    <t>Nakládalová Marie</t>
  </si>
  <si>
    <t>Ošťádal Marek</t>
  </si>
  <si>
    <t>Vildová Helena</t>
  </si>
  <si>
    <t>CETIRIZIN</t>
  </si>
  <si>
    <t>99600</t>
  </si>
  <si>
    <t>ZODAC</t>
  </si>
  <si>
    <t>10MG TBL FLM 90</t>
  </si>
  <si>
    <t>ERDOSTEIN</t>
  </si>
  <si>
    <t>87076</t>
  </si>
  <si>
    <t>ERDOMED</t>
  </si>
  <si>
    <t>300MG CPS DUR 20</t>
  </si>
  <si>
    <t>FAMOTIDIN</t>
  </si>
  <si>
    <t>96193</t>
  </si>
  <si>
    <t>FAMOSAN</t>
  </si>
  <si>
    <t>20MG TBL FLM 20</t>
  </si>
  <si>
    <t>INOSIN PRANOBEX</t>
  </si>
  <si>
    <t>162748</t>
  </si>
  <si>
    <t>ISOPRINOSINE</t>
  </si>
  <si>
    <t>500MG TBL NOB 100</t>
  </si>
  <si>
    <t>JINÁ ANTIHISTAMINIKA PRO SYSTÉMOVOU APLIKACI</t>
  </si>
  <si>
    <t>2479</t>
  </si>
  <si>
    <t>2MG TBL NOB 20</t>
  </si>
  <si>
    <t>KLARITHROMYCIN</t>
  </si>
  <si>
    <t>216199</t>
  </si>
  <si>
    <t>KLACID</t>
  </si>
  <si>
    <t>500MG TBL FLM 14</t>
  </si>
  <si>
    <t>MEFENOXALON</t>
  </si>
  <si>
    <t>85656</t>
  </si>
  <si>
    <t>DORSIFLEX</t>
  </si>
  <si>
    <t>200MG TBL NOB 30</t>
  </si>
  <si>
    <t>NIMESULID</t>
  </si>
  <si>
    <t>17187</t>
  </si>
  <si>
    <t>NIMESIL</t>
  </si>
  <si>
    <t>100MG POR GRA SUS 30</t>
  </si>
  <si>
    <t>AMOXICILIN A  INHIBITOR BETA-LAKTAMASY</t>
  </si>
  <si>
    <t>5951</t>
  </si>
  <si>
    <t>AMOKSIKLAV 1 G</t>
  </si>
  <si>
    <t>875MG/125MG TBL FLM 14</t>
  </si>
  <si>
    <t>Jiná</t>
  </si>
  <si>
    <t>*2003</t>
  </si>
  <si>
    <t>Jiný</t>
  </si>
  <si>
    <t>*2055</t>
  </si>
  <si>
    <t>Ortopedicko protetické pomůcky individuálně zhotovené</t>
  </si>
  <si>
    <t>5007465</t>
  </si>
  <si>
    <t>ONE TOUCH VERIO TESTOVACÍ PROUŽKY</t>
  </si>
  <si>
    <t>50 KS</t>
  </si>
  <si>
    <t>ATORVASTATIN</t>
  </si>
  <si>
    <t>50318</t>
  </si>
  <si>
    <t>TULIP</t>
  </si>
  <si>
    <t>20MG TBL FLM 90X1</t>
  </si>
  <si>
    <t>DIOSMIN, KOMBINACE</t>
  </si>
  <si>
    <t>225549</t>
  </si>
  <si>
    <t>DETRALEX</t>
  </si>
  <si>
    <t>500MG TBL FLM 180(2X90)</t>
  </si>
  <si>
    <t>KLOPIDOGREL</t>
  </si>
  <si>
    <t>149483</t>
  </si>
  <si>
    <t>ZYLLT</t>
  </si>
  <si>
    <t>75MG TBL FLM 56</t>
  </si>
  <si>
    <t>KOMBINACE RŮZNÝCH ANTIBIOTIK</t>
  </si>
  <si>
    <t>1076</t>
  </si>
  <si>
    <t>OPHTHALMO-FRAMYKOIN</t>
  </si>
  <si>
    <t>OPH UNG 5G</t>
  </si>
  <si>
    <t>ROSUVASTATIN</t>
  </si>
  <si>
    <t>145558</t>
  </si>
  <si>
    <t>ROSUMOP</t>
  </si>
  <si>
    <t>10MG TBL FLM 100</t>
  </si>
  <si>
    <t>TELMISARTAN</t>
  </si>
  <si>
    <t>152957</t>
  </si>
  <si>
    <t>TEZEO</t>
  </si>
  <si>
    <t>40MG TBL NOB 90</t>
  </si>
  <si>
    <t>SODNÁ SŮL LEVOTHYROXINU</t>
  </si>
  <si>
    <t>184245</t>
  </si>
  <si>
    <t>LETROX</t>
  </si>
  <si>
    <t>75MCG TBL NOB 100</t>
  </si>
  <si>
    <t>47033</t>
  </si>
  <si>
    <t>35MG/ML POR PLV SUS 100ML</t>
  </si>
  <si>
    <t>FLUTRIMAZOL</t>
  </si>
  <si>
    <t>53457</t>
  </si>
  <si>
    <t>MICETAL</t>
  </si>
  <si>
    <t>10MG/G CRM 1X15G</t>
  </si>
  <si>
    <t>235808</t>
  </si>
  <si>
    <t>PERINDOPRIL A BISOPROLOL</t>
  </si>
  <si>
    <t>213255</t>
  </si>
  <si>
    <t>COSYREL</t>
  </si>
  <si>
    <t>5MG/5MG TBL FLM 30</t>
  </si>
  <si>
    <t>JINÁ ANTIBIOTIKA PRO LOKÁLNÍ APLIKACI</t>
  </si>
  <si>
    <t>1066</t>
  </si>
  <si>
    <t>FRAMYKOIN</t>
  </si>
  <si>
    <t>250IU/G+5,2MG/G UNG 10G</t>
  </si>
  <si>
    <t>KYSELINA FUSIDOVÁ</t>
  </si>
  <si>
    <t>84492</t>
  </si>
  <si>
    <t>FUCIDIN</t>
  </si>
  <si>
    <t>20MG/G CRM 1X15G</t>
  </si>
  <si>
    <t>ZOLPIDEM</t>
  </si>
  <si>
    <t>233360</t>
  </si>
  <si>
    <t>ZOLPIDEM MYLAN</t>
  </si>
  <si>
    <t>10MG TBL FLM 20</t>
  </si>
  <si>
    <t>12892</t>
  </si>
  <si>
    <t>AULIN</t>
  </si>
  <si>
    <t>100MG TBL NOB 30</t>
  </si>
  <si>
    <t>HOŘČÍK (KOMBINACE RŮZNÝCH SOLÍ)</t>
  </si>
  <si>
    <t>215978</t>
  </si>
  <si>
    <t>Všeobecná ambulance</t>
  </si>
  <si>
    <t>Vakcinační centrum - COVID-19 I.typu</t>
  </si>
  <si>
    <t>Preskripce a záchyt receptů a poukazů - orientační přehled</t>
  </si>
  <si>
    <t>Přehled plnění pozitivního listu (PL) - 
   preskripce léčivých přípravků dle objemu Kč mimo PL</t>
  </si>
  <si>
    <t>B01AC04 - KLOPIDOGREL</t>
  </si>
  <si>
    <t>J01CR02 - AMOXICILIN A  INHIBITOR BETA-LAKTAMASY</t>
  </si>
  <si>
    <t>R06AE07 - CETIRIZIN</t>
  </si>
  <si>
    <t>C10AA05 - ATORVASTATIN</t>
  </si>
  <si>
    <t>H03AA01 - SODNÁ SŮL LEVOTHYROXINU</t>
  </si>
  <si>
    <t>J05AX05 - INOSIN PRANOBEX</t>
  </si>
  <si>
    <t>N05CF02 - ZOLPIDEM</t>
  </si>
  <si>
    <t>J01CR02</t>
  </si>
  <si>
    <t>J05AX05</t>
  </si>
  <si>
    <t>R06AE07</t>
  </si>
  <si>
    <t>N05CF02</t>
  </si>
  <si>
    <t>B01AC04</t>
  </si>
  <si>
    <t>C10AA05</t>
  </si>
  <si>
    <t>H03AA01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</si>
  <si>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</si>
  <si>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</si>
  <si>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</si>
  <si>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</si>
  <si>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</si>
  <si>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</si>
  <si>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</si>
  <si>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</si>
  <si>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</si>
  <si>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50115022</t>
  </si>
  <si>
    <t>antigenní testy zaměstnanců FNOL</t>
  </si>
  <si>
    <t>DE537</t>
  </si>
  <si>
    <t>LITUO COVID-19 Ag 25testĹŻ - ZAMÄšSTNANCI</t>
  </si>
  <si>
    <t>50115020</t>
  </si>
  <si>
    <t>laboratorní diagnostika-LEK (Z501)</t>
  </si>
  <si>
    <t>DG379</t>
  </si>
  <si>
    <t>Doprava 21%</t>
  </si>
  <si>
    <t>DG211</t>
  </si>
  <si>
    <t>HEPTAPHAN, DIAG.PROUZKY 50 ks</t>
  </si>
  <si>
    <t>DF209</t>
  </si>
  <si>
    <t>Multi 10 Drugs of Abuse Test</t>
  </si>
  <si>
    <t>396404</t>
  </si>
  <si>
    <t>-Zinek práškový k likvidaci rtuti 25g</t>
  </si>
  <si>
    <t>50115050</t>
  </si>
  <si>
    <t>obvazový materiál (Z502)</t>
  </si>
  <si>
    <t>ZC854</t>
  </si>
  <si>
    <t>Kompresa NT 7,5 x 7,5 cm/2 ks sterilnĂ­ 26510</t>
  </si>
  <si>
    <t>ZD482</t>
  </si>
  <si>
    <t>KrytĂ­ filmovĂ© transparentnĂ­ Opsite spray 240 ml bal. Ăˇ 12 ks 66004980</t>
  </si>
  <si>
    <t>ZB404</t>
  </si>
  <si>
    <t>NĂˇplast cosmos 8 cm x 1 m 5403353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</si>
  <si>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</si>
  <si>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</si>
  <si>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</si>
  <si>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</si>
  <si>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50115060</t>
  </si>
  <si>
    <t>ZPr - ostatní (Z503)</t>
  </si>
  <si>
    <t>ZB771</t>
  </si>
  <si>
    <t>DrĹľĂˇk jehly Vacuette zĂˇkladnĂ­ 450201</t>
  </si>
  <si>
    <t>ZP511</t>
  </si>
  <si>
    <t>Elektroda k EMG nalepovacĂ­ jednorĂˇzovĂˇ  Deymed s konektorem TouchProof 1,5 x 0,7mm dĂ©lka kabelu 8 cm bal. Ăˇ 12 ks 97-153</t>
  </si>
  <si>
    <t>ZO054</t>
  </si>
  <si>
    <t>Filtr antibakteriĂˇlnĂ­ a virovĂ˝ jednorĂˇzovĂ˝ PULMOSAFE II vÄŤetnÄ› nĂˇĂşstku a nosnĂ­ svorky bal. Ăˇ 100 ks LM4022(2021,2022)</t>
  </si>
  <si>
    <t>ZB724</t>
  </si>
  <si>
    <t>KapilĂˇra sedimentaÄŤnĂ­ Vacuette kalibrovanĂˇ 727111</t>
  </si>
  <si>
    <t>ZF159</t>
  </si>
  <si>
    <t>NĂˇdoba na kontaminovanĂ˝ ostrĂ˝ odpad  1 l   kulatĂˇ 15-0002/2</t>
  </si>
  <si>
    <t>ZL105</t>
  </si>
  <si>
    <t>NĂˇstavec Vacuette pro odbÄ›r moÄŤe ke zkumavce vacuete 450251</t>
  </si>
  <si>
    <t>ZJ673</t>
  </si>
  <si>
    <t>PohĂˇr na moÄŤ 100 ml UH GAMA204808</t>
  </si>
  <si>
    <t>ZB754</t>
  </si>
  <si>
    <t>Zkumavka odbÄ›rovĂˇ Vacuette ÄŤernĂˇ 2 ml sedimentace polouzavĹ™enĂˇ 454073</t>
  </si>
  <si>
    <t>ZB777</t>
  </si>
  <si>
    <t>Zkumavka odbÄ›rovĂˇ Vacuette ÄŤervenĂˇ 3,5 ml gel 454071</t>
  </si>
  <si>
    <t>ZB761</t>
  </si>
  <si>
    <t>Zkumavka odbÄ›rovĂˇ Vacuette ÄŤervenĂˇ 4 ml sĂ©rum 454092</t>
  </si>
  <si>
    <t>ZB774</t>
  </si>
  <si>
    <t>Zkumavka odbÄ›rovĂˇ Vacuette ÄŤervenĂˇ 5 ml gel 456071</t>
  </si>
  <si>
    <t>ZB762</t>
  </si>
  <si>
    <t>Zkumavka odbÄ›rovĂˇ Vacuette ÄŤervenĂˇ 6 ml sĂ©rum 456092</t>
  </si>
  <si>
    <t>ZB759</t>
  </si>
  <si>
    <t>Zkumavka odbÄ›rovĂˇ Vacuette ÄŤervenĂˇ 8 ml sĂ©rum/gel 455071</t>
  </si>
  <si>
    <t>ZB756</t>
  </si>
  <si>
    <t>Zkumavka odbÄ›rovĂˇ Vacuette fialovĂˇ 3 ml K3 edta 454086</t>
  </si>
  <si>
    <t>ZT285</t>
  </si>
  <si>
    <t>Zkumavka odbÄ›rovĂˇ Vacuette koagulace modrĂˇ Quick 3,5 ml 3,2% CitrĂˇt sodnĂ˝ modrĂˇ 13 x 75 mm 454327</t>
  </si>
  <si>
    <t>ZB773</t>
  </si>
  <si>
    <t>Zkumavka odbÄ›rovĂˇ Vacuette ĹˇedĂˇ-glykemie 454085</t>
  </si>
  <si>
    <t>ZG515</t>
  </si>
  <si>
    <t>Zkumavka odbÄ›rovĂˇ Vacuette moÄŤovĂˇ 10,5 ml bal. Ăˇ 50 ks 455007</t>
  </si>
  <si>
    <t>ZB776</t>
  </si>
  <si>
    <t>Zkumavka odbÄ›rovĂˇ Vacuette zelenĂˇ 3 ml LH 454082</t>
  </si>
  <si>
    <t>ZI179</t>
  </si>
  <si>
    <t>Zkumavka s mediem + flovakovanĂ˝ tampon eSwab rĹŻĹľovĂ˝ (nos,krk,vagina,koneÄŤnĂ­k,rĂˇny,fekĂˇlnĂ­ vzo) 490CE.A</t>
  </si>
  <si>
    <t>50115063</t>
  </si>
  <si>
    <t>ZPr - vaky, sety (Z528)</t>
  </si>
  <si>
    <t>ZA715</t>
  </si>
  <si>
    <t>Set infuznĂ­ intrafix primeline classic 150 cm 4062957</t>
  </si>
  <si>
    <t>50115065</t>
  </si>
  <si>
    <t>ZPr - vpichovací materiál (Z530)</t>
  </si>
  <si>
    <t>ZB768</t>
  </si>
  <si>
    <t>Jehla vakuovĂˇ Vacuette 216/38 mm zelenĂˇ 450076</t>
  </si>
  <si>
    <t>50115067</t>
  </si>
  <si>
    <t>ZPr - rukavice (Z532)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</si>
  <si>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</si>
  <si>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</si>
  <si>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</si>
  <si>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</si>
  <si>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ZT074</t>
  </si>
  <si>
    <t>Rukavice vyĹˇetĹ™ovacĂ­ nitril nesterilnĂ­ bez pudru Nitrylex Classic vel. M RD30096003</t>
  </si>
  <si>
    <t>ZT082</t>
  </si>
  <si>
    <t>Rukavice vyĹˇetĹ™ovacĂ­ nitril nesterilnĂ­ modrĂ© vel. L bal. Ăˇ 100 ks SM-L-nitril-VGlove</t>
  </si>
  <si>
    <t>ZA547</t>
  </si>
  <si>
    <t>KrytĂ­ inadine nepĹ™ilnavĂ© 9,5 x 9,5 cm 1/10 SYS01512EE</t>
  </si>
  <si>
    <t>ZA443</t>
  </si>
  <si>
    <t>Ĺ Ăˇtek trojcĂ­pĂ˝ NT 136 x 96 x 96 cm 20002</t>
  </si>
  <si>
    <t>ZL997</t>
  </si>
  <si>
    <t>Obinadlo hyrofilnĂ­ sterilnĂ­ 10 cm x 5 m  004310174</t>
  </si>
  <si>
    <t>ZL789</t>
  </si>
  <si>
    <t>Obvaz sterilnĂ­ hotovĂ˝ ÄŤ. 2 A4091360</t>
  </si>
  <si>
    <t>Vata buniÄŤitĂˇ pĹ™Ă­Ĺ™ezy 20 x 30 cm 0,5 kg 1230200129</t>
  </si>
  <si>
    <t>ZN473</t>
  </si>
  <si>
    <t>Vata obvazovĂˇ 200 g nesterilnĂ­ sklĂˇdanĂˇ 1321900103</t>
  </si>
  <si>
    <t>ZP078</t>
  </si>
  <si>
    <t>Kontejner 25 ml PP ĹˇroubovĂ˝ sterilnĂ­ uzĂˇvÄ›r 2680/EST/SG</t>
  </si>
  <si>
    <t>ZP300</t>
  </si>
  <si>
    <t>Ĺ krtidlo se sponou pro dospÄ›lĂ© bez latexu modrĂ© dĂ©lka 400 mm 09820-B</t>
  </si>
  <si>
    <t>ZO930</t>
  </si>
  <si>
    <t>NĂˇdoba 100 ml PP 72/62 mm s pĹ™iloĹľenĂ˝m uzĂˇvÄ›rem bĂ­lĂ© vĂ­ÄŤko sterilnĂ­ na tekutĂ˝ materiĂˇl 75.562.105</t>
  </si>
  <si>
    <t>ZI182</t>
  </si>
  <si>
    <t>Zkumavka moÄŤovĂˇ + aplikĂˇtor s chem.stabilizĂˇtorem UriSwab ĹľlutĂˇ 802CE.A - dlouhodobĂ˝ vĂ˝padek</t>
  </si>
  <si>
    <t>ZB533</t>
  </si>
  <si>
    <t>Zkumavka odbÄ›rovĂˇ Vacuette modrĂˇ 6 ml stopovĂ© prvky natrium - heparin na kovy 456080</t>
  </si>
  <si>
    <t>ZB764</t>
  </si>
  <si>
    <t>Zkumavka odbÄ›rovĂˇ Vacuette zelenĂˇ 4 ml natrium - heparin 454051</t>
  </si>
  <si>
    <t>ZA360</t>
  </si>
  <si>
    <t>Jehla injekÄŤnĂ­ 0,5 x 25 mm oranĹľovĂˇ 9186158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</si>
  <si>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</si>
  <si>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</si>
  <si>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</si>
  <si>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</si>
  <si>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ZT123</t>
  </si>
  <si>
    <t>Rukavice vyĹˇetĹ™ovacĂ­ nitril nesterilnĂ­ bez pudru ONE PLUS vel. L bal. Ăˇ 100 ks 9450-016.04</t>
  </si>
  <si>
    <t>ZA564</t>
  </si>
  <si>
    <t>KrytĂ­ Curafix (curagard SP) fixace i.v. kanyl pro dospÄ›lĂ©  sterilnĂ­ 5,5 x 6,5 cm bal. Ăˇ 100 ks (nĂˇhrada za Tegaderm i. v.) 31886</t>
  </si>
  <si>
    <t>ZA595</t>
  </si>
  <si>
    <t>KrytĂ­ tegaderm 6,0 cm x 7,0 cm bal. Ăˇ 100 ks s vĂ˝Ĺ™ezem 1623W</t>
  </si>
  <si>
    <t>ZN366</t>
  </si>
  <si>
    <t>NĂˇplast poinjekÄŤnĂ­ elastickĂˇ tkanĂˇ jednotl. baleno 19 mm x 72 mm P-CURE1972ELAST</t>
  </si>
  <si>
    <t>ZA318</t>
  </si>
  <si>
    <t>NĂˇplast transpore 1,25 cm x 9,14 m 1527-0</t>
  </si>
  <si>
    <t>ZL995</t>
  </si>
  <si>
    <t>Obinadlo hyrofilnĂ­ sterilnĂ­  6 cm x 5 m  004310190</t>
  </si>
  <si>
    <t>ZL996</t>
  </si>
  <si>
    <t>Obinadlo hyrofilnĂ­ sterilnĂ­  8 cm x 5 m  004310182</t>
  </si>
  <si>
    <t>ZL790</t>
  </si>
  <si>
    <t>Obvaz sterilnĂ­ hotovĂ˝ ÄŤ. 3 A4101144</t>
  </si>
  <si>
    <t>ZA593</t>
  </si>
  <si>
    <t>Tampon sterilnĂ­ stĂˇÄŤenĂ˝ 20 x 20 cm / 5 ks 28003+</t>
  </si>
  <si>
    <t>ZD151</t>
  </si>
  <si>
    <t>Ambuvak pro dospÄ›lĂ© vak 1,5 l komplet (maska, hadiÄŤka, rezervoĂˇr) 7152000</t>
  </si>
  <si>
    <t>ZI953</t>
  </si>
  <si>
    <t>Ambuvak pro dospÄ›lĂ© vak 1,6 l komplet (maska 4 a 5, hadiÄŤka, rezervoĂˇr) 48.010.55.004</t>
  </si>
  <si>
    <t>ZA738</t>
  </si>
  <si>
    <t>Filtr mini spike zelenĂ˝ 4550242</t>
  </si>
  <si>
    <t>ZD839</t>
  </si>
  <si>
    <t>Fonendoskop jednostrannĂ˝ Typ - SCHWESTERN, zelenĂ˝ 76.001.00.002</t>
  </si>
  <si>
    <t>ZQ248</t>
  </si>
  <si>
    <t>HadiÄŤka spojovacĂ­ HS 1,8 x 450 mm LL DEPH free 2200 045 ND</t>
  </si>
  <si>
    <t>ZD809</t>
  </si>
  <si>
    <t>Kanyla perifernĂ­ venĂłznĂ­ vasofix 20G rĹŻĹľovĂˇ s injekÄŤnĂ­m portem, safety 4269110S-01</t>
  </si>
  <si>
    <t>ZD808</t>
  </si>
  <si>
    <t>Kanyla perifernĂ­ venĂłznĂ­ vasofix 22G modrĂˇ s injekÄŤnĂ­m portem, safety 4269098S-01</t>
  </si>
  <si>
    <t>Kanyla venĂłznĂ­ perifernĂ­ vasofix 20G rĹŻĹľovĂˇ s injekÄŤnĂ­m portem, safety 4269110S-01</t>
  </si>
  <si>
    <t>Kanyla venĂłznĂ­ perifernĂ­ vasofix 22G modrĂˇ s injekÄŤnĂ­m portem, safety 4269098S-01</t>
  </si>
  <si>
    <t>ZK884</t>
  </si>
  <si>
    <t>Kohout trojcestnĂ˝ discofix modrĂ˝ 4095111</t>
  </si>
  <si>
    <t>ZB844</t>
  </si>
  <si>
    <t>Ĺ krtidlo Esmarch - pryĹľovĂ© obinadlo 60 x 1250 KVS 06125</t>
  </si>
  <si>
    <t>ZA728</t>
  </si>
  <si>
    <t>Lopatka ĂşstnĂ­ dĹ™evÄ›nĂˇ lĂ©kaĹ™skĂˇ nesterilnĂ­ bal. Ăˇ 100 ks 1320100655</t>
  </si>
  <si>
    <t>ZE159</t>
  </si>
  <si>
    <t>NĂˇdoba na kontaminovanĂ˝ ostrĂ˝ odpad 2 l  kulatĂˇ  15-0003</t>
  </si>
  <si>
    <t>ZT854</t>
  </si>
  <si>
    <t>StĹ™Ă­kaÄŤka injekÄŤnĂ­ 2-dĂ­lnĂˇ 10 ml  L CHIRANA CH010L</t>
  </si>
  <si>
    <t>ZR397</t>
  </si>
  <si>
    <t>StĹ™Ă­kaÄŤka injekÄŤnĂ­ 2-dĂ­lnĂˇ 10 ml L DISCARDIT LE 309110</t>
  </si>
  <si>
    <t>ZT852</t>
  </si>
  <si>
    <t>StĹ™Ă­kaÄŤka injekÄŤnĂ­ 2-dĂ­lnĂˇ 2 ml  L CHIRANA CH002L</t>
  </si>
  <si>
    <t>ZR395</t>
  </si>
  <si>
    <t>StĹ™Ă­kaÄŤka injekÄŤnĂ­ 2-dĂ­lnĂˇ 2 ml L DISCARDIT LC 300928</t>
  </si>
  <si>
    <t>StĹ™Ă­kaÄŤka injekÄŤnĂ­ 2-dĂ­lnĂˇ 2 ml L DISCARDIT LC 300928 - nahrazuje ZT852</t>
  </si>
  <si>
    <t>ZT855</t>
  </si>
  <si>
    <t>StĹ™Ă­kaÄŤka injekÄŤnĂ­ 2-dĂ­lnĂˇ 20 ml  L CHIRANA bal. Ăˇ 80 ks CH020L</t>
  </si>
  <si>
    <t>ZT853</t>
  </si>
  <si>
    <t>StĹ™Ă­kaÄŤka injekÄŤnĂ­ 2-dĂ­lnĂˇ 5 ml  L CHIRANA CH005L</t>
  </si>
  <si>
    <t>ZT486</t>
  </si>
  <si>
    <t>StĹ™Ă­kaÄŤka injekÄŤnĂ­ 3-dĂ­lnĂˇ 1 ml L tuberculin bez jehly bezezbytkovĂˇ F0400</t>
  </si>
  <si>
    <t>ZS016</t>
  </si>
  <si>
    <t>StĹ™Ă­kaÄŤka injekÄŤnĂ­ 3-dĂ­lnĂˇ 1 ml L tuberculin bez jehly, centrickĂˇ ĹˇpiÄŤka, bezzbytkovĂˇ, bal. Ăˇ 100 ks KD1301B</t>
  </si>
  <si>
    <t>ZT382</t>
  </si>
  <si>
    <t>StĹ™Ă­kaÄŤka injekÄŤnĂ­ 3-dĂ­lnĂˇ 1 ml L tuberculin s jehlou graduovĂˇnĂ­ Ăˇ 0,1 ml 23G x 25 mm bezezbytkovĂˇ 20210102</t>
  </si>
  <si>
    <t>ZT298</t>
  </si>
  <si>
    <t>StĹ™Ă­kaÄŤka injekÄŤnĂ­ 3-dĂ­lnĂˇ 1 ml L tuberculin s jehlou KD-JECT III graduovĂˇnĂ­ Ăˇ 0,1 ml 25G x 5/8" 0,5 x 16 mm bezezbytkovĂˇ F0400B</t>
  </si>
  <si>
    <t>ZT341</t>
  </si>
  <si>
    <t>StĹ™Ă­kaÄŤka injekÄŤnĂ­ 3-dĂ­lnĂˇ 1 ml L tuberculin s odnĂ­matelnou jehlou 27 gr. 1/2" 0,4 x 12 mm stupnice U100 bezezbytkovĂˇ AVANTI</t>
  </si>
  <si>
    <t>StĹ™Ă­kaÄŤka injekÄŤnĂ­ 3-dĂ­lnĂˇ 1 ml tuberculin s jehlou KD-JECT III graduovĂˇnĂ­ Ăˇ 0,1 ml 25G x 5/8" 0,5 x 16 mm bezezbytkovĂˇ F0400B</t>
  </si>
  <si>
    <t>Trn aspiraÄŤnĂ­ mini spike zelenĂ˝ 4550242</t>
  </si>
  <si>
    <t>ZA271</t>
  </si>
  <si>
    <t>Vzduchovod ĂşstnĂ­ ÄŤ. 0 ÄŤernĂ˝ vel. 6 jednorĂˇzovĂ˝ sterilnĂ­ bal. Ăˇ 25 ks 73.900.00.010</t>
  </si>
  <si>
    <t>ZA838</t>
  </si>
  <si>
    <t>Vzduchovod ĂşstnĂ­ ÄŤ. 1 bĂ­lĂ˝ vel. 7 jednorĂˇzovĂ˝ sterilnĂ­ bal. Ăˇ 25 ks 73.900.00.100</t>
  </si>
  <si>
    <t>ZA944</t>
  </si>
  <si>
    <t>Vzduchovod ĂşstnĂ­ ÄŤ. 2 zelenĂ˝ vel. 8 jednorĂˇzovĂ˝ sterilnĂ­ bal. Ăˇ 25 ks 73.900.00.200</t>
  </si>
  <si>
    <t>ZB035</t>
  </si>
  <si>
    <t>Vzduchovod ĂşstnĂ­ ÄŤ. 4 ÄŤervenĂ˝ vel. 10 jednorĂˇzovĂ˝ sterilnĂ­ bal. Ăˇ 25 ks 73.900.00.400</t>
  </si>
  <si>
    <t>ZR260</t>
  </si>
  <si>
    <t>Vzduchovod nosnĂ­ 7,0 mm sterilnĂ­ bal.Ăˇ 20 ks 43.008.03.070</t>
  </si>
  <si>
    <t>ZR262</t>
  </si>
  <si>
    <t>Vzduchovod nosnĂ­ 8,0 mm sterilnĂ­ bal.Ăˇ 20 ks 43.008.03.080</t>
  </si>
  <si>
    <t>ZK799</t>
  </si>
  <si>
    <t>ZĂˇtka combi ÄŤervenĂˇ 4495101</t>
  </si>
  <si>
    <t>ZK798</t>
  </si>
  <si>
    <t>ZĂˇtka combi modrĂˇ 4495152</t>
  </si>
  <si>
    <t>ZA999</t>
  </si>
  <si>
    <t>Jehla injekÄŤnĂ­ 0,5 x 16 mm oranĹľovĂˇ 4657853</t>
  </si>
  <si>
    <t>ZT381</t>
  </si>
  <si>
    <t>Jehla injekÄŤnĂ­ 0,5 xÂ 25 mm oranĹľovĂˇ sterilnĂ­ bal. Ăˇ 100 ks F0212</t>
  </si>
  <si>
    <t>Jehla injekÄŤnĂ­ 0,5 xÂ 25 mm oranĹľovĂˇ sterilnĂ­, bal. Ăˇ 100 ks F0212</t>
  </si>
  <si>
    <t>Jehla injekÄŤnĂ­ 0,5 xÂ 25 mm, oranĹľovĂˇ, sterilnĂ­, bal. Ăˇ 100 ks F0212</t>
  </si>
  <si>
    <t>ZA835</t>
  </si>
  <si>
    <t>Jehla injekÄŤnĂ­ 0,6 x 25 mm modrĂˇ 4657667</t>
  </si>
  <si>
    <t>ZT380</t>
  </si>
  <si>
    <t>Jehla injekÄŤnĂ­ 0,6 x 25 mm modrĂˇ, sterilnĂ­, bal. Ăˇ 100 ks F0208</t>
  </si>
  <si>
    <t>Jehla injekÄŤnĂ­ 0,6 x 25 mm, modrĂˇ, sterilnĂ­, bal. Ăˇ 100 ks F0208</t>
  </si>
  <si>
    <t>ZA834</t>
  </si>
  <si>
    <t>Jehla injekÄŤnĂ­ 0,7 x 40 mm ÄŤernĂˇ 4660021</t>
  </si>
  <si>
    <t>ZA833</t>
  </si>
  <si>
    <t>Jehla injekÄŤnĂ­ 0,8 x 40 mm zelenĂˇ 4657527</t>
  </si>
  <si>
    <t>ZB556</t>
  </si>
  <si>
    <t>Jehla injekÄŤnĂ­ 1,2 x 40 mm rĹŻĹľovĂˇ 4665120</t>
  </si>
  <si>
    <t>ZT314</t>
  </si>
  <si>
    <t>Jehla injekÄŤnĂ­ BD Microlance 21G 0,8 x 40 mm zelenĂˇ, bal. Ăˇ 100 ks 304432</t>
  </si>
  <si>
    <t>ZT613</t>
  </si>
  <si>
    <t>Rukavice vyĹˇetĹ™ovacĂ­ latex nesterilnĂ­ bez pudru Shamrock vel . M T10112</t>
  </si>
  <si>
    <t>ZT615</t>
  </si>
  <si>
    <t>Rukavice vyĹˇetĹ™ovacĂ­ latex nesterilnĂ­ bez pudru Shamrock vel . XL T10114 - nahrazuje ZT272</t>
  </si>
  <si>
    <t>ZT077</t>
  </si>
  <si>
    <t>Rukavice vyĹˇetĹ™ovacĂ­ nitril nesterilnĂ­ bez pudru GLOVE svÄ›tle modrĂ© vel. M</t>
  </si>
  <si>
    <t>ZT122</t>
  </si>
  <si>
    <t>Rukavice vyĹˇetĹ™ovacĂ­ nitril nesterilnĂ­ bez pudru ONE PLUS vel. M bal. Ăˇ 100 ks 9450-014.04</t>
  </si>
  <si>
    <t>Rukavice vyĹˇetĹ™ovacĂ­ nitril nesterilnĂ­ bez pudru ONE PLUS vel. M bal. Ăˇ 100 ks 9450-014.04 - nahrazuje ZT478</t>
  </si>
  <si>
    <t>ZC923</t>
  </si>
  <si>
    <t>Rukavice vyĹˇetĹ™ovacĂ­ nitril nesterilnĂ­ bez pudru sempercare Velvet vel. L bal. Ăˇ 200 ks 106404</t>
  </si>
  <si>
    <t>ZT080</t>
  </si>
  <si>
    <t>Rukavice vyĹˇetĹ™ovacĂ­ nitril nesterilnĂ­ modrĂ© vel. L bal. Ăˇ 100 ks Renmed06</t>
  </si>
  <si>
    <t>ZT081</t>
  </si>
  <si>
    <t>Rukavice vyĹˇetĹ™ovacĂ­ nitril nesterilnĂ­ modrĂ© vel. M bal. Ăˇ 100 ks SM-M-nitril-VGlove</t>
  </si>
  <si>
    <t>50115079</t>
  </si>
  <si>
    <t>ZPr - internzivní péče (Z542)</t>
  </si>
  <si>
    <t>ZB961</t>
  </si>
  <si>
    <t>Maska kyslĂ­kovĂˇ dÄ›tskĂˇ s hadiÄŤkou a nosnĂ­ svorkou (OS/100P) H-103012</t>
  </si>
  <si>
    <t>ZB173</t>
  </si>
  <si>
    <t>Maska kyslĂ­kovĂˇ dospÄ›lĂˇ s hadiÄŤkou a nosnĂ­ svorkou (OS/100) H-103013</t>
  </si>
  <si>
    <t>ZT231</t>
  </si>
  <si>
    <t>Rukavice vyĹˇetĹ™ovacĂ­ nitril nesterilnĂ­ bez pudru Nitrylex Classic vel. L RD30096004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</si>
  <si>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</si>
  <si>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</si>
  <si>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</si>
  <si>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</si>
  <si>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</si>
  <si>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</si>
  <si>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</si>
  <si>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</si>
  <si>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</si>
  <si>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</si>
  <si>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</si>
  <si>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</si>
  <si>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</si>
  <si>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</si>
  <si>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</si>
  <si>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</si>
  <si>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</si>
  <si>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</si>
  <si>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porodní asistenti</t>
  </si>
  <si>
    <t>dětské sestry §5/D4</t>
  </si>
  <si>
    <t>dětské sestry §5/D2</t>
  </si>
  <si>
    <t>dětské sestry §5/D3</t>
  </si>
  <si>
    <t>radiologičtí asistenti</t>
  </si>
  <si>
    <t>zdravotně - sociální pracovníci</t>
  </si>
  <si>
    <t>zdravotničtí záchranáři</t>
  </si>
  <si>
    <t>praktické sestry</t>
  </si>
  <si>
    <t>THP</t>
  </si>
  <si>
    <t>Specializovaná ambulantní péče</t>
  </si>
  <si>
    <t>401 - Pracoviště pracovního lékařství</t>
  </si>
  <si>
    <t>902 - Samostatné pracoviště fyzioterapeutů</t>
  </si>
  <si>
    <t xml:space="preserve">961 - </t>
  </si>
  <si>
    <t xml:space="preserve">962 - 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</si>
  <si>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</si>
  <si>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</si>
  <si>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</si>
  <si>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</si>
  <si>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</si>
  <si>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Aleksijević Darina</t>
  </si>
  <si>
    <t>Ambrož Radek</t>
  </si>
  <si>
    <t>Badida Gabriel</t>
  </si>
  <si>
    <t>Barshatskyi Artur</t>
  </si>
  <si>
    <t>BartelGromská Zuzana</t>
  </si>
  <si>
    <t>Bartlová Klára</t>
  </si>
  <si>
    <t>Baštan Anna</t>
  </si>
  <si>
    <t>Benická Alžběta</t>
  </si>
  <si>
    <t>Béreš Maroš</t>
  </si>
  <si>
    <t>Bezděková Veronika</t>
  </si>
  <si>
    <t>Bittnerová Barbora</t>
  </si>
  <si>
    <t>Boček Jonáš</t>
  </si>
  <si>
    <t>Bodnár Vojtěch</t>
  </si>
  <si>
    <t>Braunová Jaroslava</t>
  </si>
  <si>
    <t>Bretšnajdrová Milena</t>
  </si>
  <si>
    <t>Brijarová Markéta</t>
  </si>
  <si>
    <t>Buláková Sabína</t>
  </si>
  <si>
    <t>Calábek Petr</t>
  </si>
  <si>
    <t>Cincibuch Jan</t>
  </si>
  <si>
    <t>Čech Libor</t>
  </si>
  <si>
    <t>Čechová Ivana</t>
  </si>
  <si>
    <t>Česák Ondřej</t>
  </si>
  <si>
    <t>Ditmar Rudolf</t>
  </si>
  <si>
    <t>Dospěl Ivo</t>
  </si>
  <si>
    <t>Doubek Tomáš</t>
  </si>
  <si>
    <t>Drápalová Radka</t>
  </si>
  <si>
    <t>Drlík Zdeněk</t>
  </si>
  <si>
    <t>Dvořák Denis</t>
  </si>
  <si>
    <t>Dvořák Vladimír</t>
  </si>
  <si>
    <t>Dvořáková Jitka</t>
  </si>
  <si>
    <t>Entrová Alice</t>
  </si>
  <si>
    <t>Fidler Erik</t>
  </si>
  <si>
    <t>Frydrychová Lenka</t>
  </si>
  <si>
    <t>Gajdošík Martin</t>
  </si>
  <si>
    <t>Galuszková Dana</t>
  </si>
  <si>
    <t>Geryk Miloš</t>
  </si>
  <si>
    <t>Gregořík Michal</t>
  </si>
  <si>
    <t>Gronychová Veronika</t>
  </si>
  <si>
    <t>Gyurka KamillLevente</t>
  </si>
  <si>
    <t>Hálek Jan</t>
  </si>
  <si>
    <t>Hanulík Vojtěch</t>
  </si>
  <si>
    <t>Heller Lubomír</t>
  </si>
  <si>
    <t>Henklová Eva</t>
  </si>
  <si>
    <t>Hermanová Kateřina</t>
  </si>
  <si>
    <t>Hlaváčová Lucie</t>
  </si>
  <si>
    <t>Hluší Pavla</t>
  </si>
  <si>
    <t>Hobza Martin</t>
  </si>
  <si>
    <t>Holá Jaroslava</t>
  </si>
  <si>
    <t>Holusková Iva</t>
  </si>
  <si>
    <t>Horáková Martina</t>
  </si>
  <si>
    <t>Hořáková Hana</t>
  </si>
  <si>
    <t>Hromčíková Nicola</t>
  </si>
  <si>
    <t>Hruška František</t>
  </si>
  <si>
    <t>Hudcová Magdalena</t>
  </si>
  <si>
    <t>Hudínková Lucia</t>
  </si>
  <si>
    <t>Hutyrová Beáta</t>
  </si>
  <si>
    <t>Chamrád Jiří</t>
  </si>
  <si>
    <t>Jakubíčková Simona</t>
  </si>
  <si>
    <t>Janák Michal</t>
  </si>
  <si>
    <t>Jelínková Andrea</t>
  </si>
  <si>
    <t>Juchelka Jan</t>
  </si>
  <si>
    <t>Juklová Renáta</t>
  </si>
  <si>
    <t>Kalina Radim</t>
  </si>
  <si>
    <t>Kantor Kryštof</t>
  </si>
  <si>
    <t>Kantor Lumír</t>
  </si>
  <si>
    <t>Kaprálová Sabina</t>
  </si>
  <si>
    <t>Kašparovský Adam</t>
  </si>
  <si>
    <t>Klementová Yvona</t>
  </si>
  <si>
    <t>Kleštincová Tereza</t>
  </si>
  <si>
    <t>Kochtová Johana</t>
  </si>
  <si>
    <t>Kolcún Štefan</t>
  </si>
  <si>
    <t>Konečný Jakub</t>
  </si>
  <si>
    <t>Konečný Michal</t>
  </si>
  <si>
    <t>Kopičár Martin</t>
  </si>
  <si>
    <t>Koporová Gabriela</t>
  </si>
  <si>
    <t>Korpa Pavel</t>
  </si>
  <si>
    <t>Koubková Barbora</t>
  </si>
  <si>
    <t>Koukalová Eva</t>
  </si>
  <si>
    <t>Král Milan</t>
  </si>
  <si>
    <t>Kravchuk Nataliia</t>
  </si>
  <si>
    <t>Kriváček Ján</t>
  </si>
  <si>
    <t>Lacey Helena</t>
  </si>
  <si>
    <t>Lachmanová Dominika</t>
  </si>
  <si>
    <t>Langer Aleš</t>
  </si>
  <si>
    <t>Látalová Vendula</t>
  </si>
  <si>
    <t>Lepařová Lucie</t>
  </si>
  <si>
    <t>Lošťák Jiří</t>
  </si>
  <si>
    <t>Lucká Ivana</t>
  </si>
  <si>
    <t>Malinčíková Jana</t>
  </si>
  <si>
    <t>Malušková Miroslava</t>
  </si>
  <si>
    <t>Martincová Mirka</t>
  </si>
  <si>
    <t>Mateášiková Zuzana</t>
  </si>
  <si>
    <t>Matzenauer Martina</t>
  </si>
  <si>
    <t>Minaříková Kamila</t>
  </si>
  <si>
    <t>Mizerová Marie</t>
  </si>
  <si>
    <t>Molnár Ján</t>
  </si>
  <si>
    <t>Moravcová Katarína</t>
  </si>
  <si>
    <t>Moškořová Veronika</t>
  </si>
  <si>
    <t>Mudroch Tomáš</t>
  </si>
  <si>
    <t>Neklanová Marta</t>
  </si>
  <si>
    <t>Neoral Petr</t>
  </si>
  <si>
    <t>Nesnídal Vlastimil</t>
  </si>
  <si>
    <t>Nesvadbová Marika</t>
  </si>
  <si>
    <t>Nieslaniková Eva</t>
  </si>
  <si>
    <t>Niesnerová Marie</t>
  </si>
  <si>
    <t>Obhlídal Martin</t>
  </si>
  <si>
    <t>Ochmanová Petra</t>
  </si>
  <si>
    <t>Ostrčilová Hana</t>
  </si>
  <si>
    <t>Ožana Jaromír</t>
  </si>
  <si>
    <t>Palčáková Hana</t>
  </si>
  <si>
    <t>Palla Viktor</t>
  </si>
  <si>
    <t>Pašková Barbora</t>
  </si>
  <si>
    <t>Pazderová Dana</t>
  </si>
  <si>
    <t>Peprníková Jarmila</t>
  </si>
  <si>
    <t>Pleváková Magda</t>
  </si>
  <si>
    <t>PodkalskáSommerová Kamila</t>
  </si>
  <si>
    <t>PoejoGomes JoäoMarcelo</t>
  </si>
  <si>
    <t>Poláčková Zora</t>
  </si>
  <si>
    <t>Pospíšil Lukáš</t>
  </si>
  <si>
    <t>Račanský Mojmír</t>
  </si>
  <si>
    <t>Radiměřská Dagmar</t>
  </si>
  <si>
    <t>Riško Juraj</t>
  </si>
  <si>
    <t>Ročák Karel</t>
  </si>
  <si>
    <t>Rušarová Nikol</t>
  </si>
  <si>
    <t>Rybáriková Martina</t>
  </si>
  <si>
    <t>Sedláčková Blanka</t>
  </si>
  <si>
    <t>Sedlák Ctirad</t>
  </si>
  <si>
    <t>Schreiberová Zuzana</t>
  </si>
  <si>
    <t>Sloviak Matúš</t>
  </si>
  <si>
    <t>Smital Jan</t>
  </si>
  <si>
    <t>Smižanský Matej</t>
  </si>
  <si>
    <t>Sobota Břetislav</t>
  </si>
  <si>
    <t>Sovová Eliška</t>
  </si>
  <si>
    <t>Sovová Markéta</t>
  </si>
  <si>
    <t>Spáčil Aleš</t>
  </si>
  <si>
    <t>Svoboda Michal</t>
  </si>
  <si>
    <t>Šarapatka Jan</t>
  </si>
  <si>
    <t>Špička Jan</t>
  </si>
  <si>
    <t>Štefančík Michal</t>
  </si>
  <si>
    <t>Štěpánek Ladislav</t>
  </si>
  <si>
    <t>Šternberský Jan</t>
  </si>
  <si>
    <t>Šuláková Soňa</t>
  </si>
  <si>
    <t>Švec Martin</t>
  </si>
  <si>
    <t>Trumpešová Jarmila</t>
  </si>
  <si>
    <t>Utíkalová Táňa</t>
  </si>
  <si>
    <t>Uvízl Miroslav</t>
  </si>
  <si>
    <t>Valcharčiaková Simona</t>
  </si>
  <si>
    <t>Večeřa Marek</t>
  </si>
  <si>
    <t>Vidlář Aleš</t>
  </si>
  <si>
    <t>Vinkler Marek</t>
  </si>
  <si>
    <t>Vinter Lukáš</t>
  </si>
  <si>
    <t>Višňovský Jozef</t>
  </si>
  <si>
    <t>Vitásková Denisa</t>
  </si>
  <si>
    <t>Vítková Tereza</t>
  </si>
  <si>
    <t>Vláčil Ondřej</t>
  </si>
  <si>
    <t>Vladyková Petra</t>
  </si>
  <si>
    <t>Vogl Miroslav</t>
  </si>
  <si>
    <t>Vrbicová Kristýna</t>
  </si>
  <si>
    <t>Wiesner Natalia</t>
  </si>
  <si>
    <t>Wita Martin</t>
  </si>
  <si>
    <t>Wolny Daniel</t>
  </si>
  <si>
    <t>Zápalka Martin</t>
  </si>
  <si>
    <t>Zapletalová Jiřina</t>
  </si>
  <si>
    <t>Zbořilová Sylva</t>
  </si>
  <si>
    <t>Zerák Martin</t>
  </si>
  <si>
    <t>Zdravotní výkony vykázané na pracovišti v rámci ambulantní péče dle lékařů *</t>
  </si>
  <si>
    <t>961</t>
  </si>
  <si>
    <t>V</t>
  </si>
  <si>
    <t>99932</t>
  </si>
  <si>
    <t>(VZP) COVID-19 - OČKOVÁNÍ - ASTRAZENECA</t>
  </si>
  <si>
    <t>99930</t>
  </si>
  <si>
    <t>(VZP) COVID-19 - OČKOVÁNÍ - BIONTECH/PFIZER</t>
  </si>
  <si>
    <t>99931</t>
  </si>
  <si>
    <t>(VZP) COVID-19 - OČKOVÁNÍ - MODERNA</t>
  </si>
  <si>
    <t>X0002</t>
  </si>
  <si>
    <t>Signalni vykon ockovani czinec VladnÝ stipendista</t>
  </si>
  <si>
    <t>99933</t>
  </si>
  <si>
    <t>(VZP) COVID-19 - OČKOVÁNÍ - JOHNSON &amp; JOHNSON</t>
  </si>
  <si>
    <t>962</t>
  </si>
  <si>
    <t>06</t>
  </si>
  <si>
    <t>401</t>
  </si>
  <si>
    <t>1</t>
  </si>
  <si>
    <t>0000498</t>
  </si>
  <si>
    <t>MAGNESIUM SULFURICUM BIOTIKA</t>
  </si>
  <si>
    <t>0000527</t>
  </si>
  <si>
    <t>NATRIUM SALICYLICUM BIOTIKA</t>
  </si>
  <si>
    <t>0007981</t>
  </si>
  <si>
    <t>NOVALGIN</t>
  </si>
  <si>
    <t>0058249</t>
  </si>
  <si>
    <t>GUAJACURAN</t>
  </si>
  <si>
    <t>0096886</t>
  </si>
  <si>
    <t>CHLORID SODNÝ B. BRAUN 0,9%</t>
  </si>
  <si>
    <t>0208466</t>
  </si>
  <si>
    <t>INJECTIO PROCAINII CHLORATI ARDEAPHARMA</t>
  </si>
  <si>
    <t>0107297</t>
  </si>
  <si>
    <t>0,9% SODIUM CHLORIDE IN WATER FOR INJECTION FRESEN</t>
  </si>
  <si>
    <t>0107299</t>
  </si>
  <si>
    <t>0237329</t>
  </si>
  <si>
    <t>MAGNESIUM SULFURICUM BBP</t>
  </si>
  <si>
    <t>0234021</t>
  </si>
  <si>
    <t>SODIUM CHLORIDE FRESENIUS KABI 0,9%</t>
  </si>
  <si>
    <t>0231541</t>
  </si>
  <si>
    <t>MAGNESIUM SULFATE KALCEKS</t>
  </si>
  <si>
    <t>02130</t>
  </si>
  <si>
    <t>OČKOVÁNÍ V PŘÍPADECH, KDY OČKOVACÍ LÁTKA JE HRAZEN</t>
  </si>
  <si>
    <t>09127</t>
  </si>
  <si>
    <t>EKG VYŠETŘENÍ</t>
  </si>
  <si>
    <t>09511</t>
  </si>
  <si>
    <t>MINIMÁLNÍ KONTAKT LÉKAŘE S PACIENTEM</t>
  </si>
  <si>
    <t>09532</t>
  </si>
  <si>
    <t>VÝKON PROHLÍDKY DISPENZARIZOVANÉ OSOBY</t>
  </si>
  <si>
    <t>09550</t>
  </si>
  <si>
    <t>INFORMACE O VYDÁNÍ ROZHODNUTÍ O DOČASNÉ PRACOVNÍ N</t>
  </si>
  <si>
    <t>09551</t>
  </si>
  <si>
    <t>INFORMACE O VYDÁNÍ ROZHODNUTÍ O UKONČENÍ DOČASNÉ P</t>
  </si>
  <si>
    <t>12110</t>
  </si>
  <si>
    <t>FUNKČNÍ TEPENNÉ TESTY</t>
  </si>
  <si>
    <t>21115</t>
  </si>
  <si>
    <t>FYZIKÁLNÍ TERAPIE III</t>
  </si>
  <si>
    <t>41023</t>
  </si>
  <si>
    <t>KONTROLNÍ VYŠETŘENÍ PRACOVNÍM LÉKAŘEM</t>
  </si>
  <si>
    <t>25213</t>
  </si>
  <si>
    <t>SPIROMETRIE (OBVYKLE METODOU PRŮTOK - OBJEM)</t>
  </si>
  <si>
    <t>09543</t>
  </si>
  <si>
    <t>Signalni kod</t>
  </si>
  <si>
    <t>09119</t>
  </si>
  <si>
    <t xml:space="preserve">ODBĚR KRVE ZE ŽÍLY U DOSPĚLÉHO NEBO DÍTĚTE NAD 10 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</si>
  <si>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</si>
  <si>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</si>
  <si>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</si>
  <si>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</si>
  <si>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</si>
  <si>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</si>
  <si>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</si>
  <si>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</si>
  <si>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</si>
  <si>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</si>
  <si>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</si>
  <si>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</si>
  <si>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</si>
  <si>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</si>
  <si>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41021</t>
  </si>
  <si>
    <t>KOMPLEXNÍ VYŠETŘENÍ PRACOVNÍM LÉKAŘEM</t>
  </si>
  <si>
    <t>41040</t>
  </si>
  <si>
    <t>POSOUZENÍ ZDRAVOTNÍHO STAVU Z HLEDISKA PROFESIONÁL</t>
  </si>
  <si>
    <t>41050</t>
  </si>
  <si>
    <t>PRSTOVÁ PLETYSMOGRAFIE ZÁTĚŽOVÁ</t>
  </si>
  <si>
    <t>41030</t>
  </si>
  <si>
    <t xml:space="preserve">ŠETŘENÍ NA PRACOVIŠTI PACIENTA  Z HLEDISKA RIZIKA </t>
  </si>
  <si>
    <t>09614</t>
  </si>
  <si>
    <t>(VZP) DISTANČNÍ KONZULTACE ZDRAVOTNÍHO STAVU AMBUL</t>
  </si>
  <si>
    <t>11</t>
  </si>
  <si>
    <t>902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</si>
  <si>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</si>
  <si>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</si>
  <si>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</si>
  <si>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</si>
  <si>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</si>
  <si>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</si>
  <si>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</si>
  <si>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10 - DK: Dětská klinika</t>
  </si>
  <si>
    <t>11 - ORT: Ortopedická klinika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</si>
  <si>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</si>
  <si>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</si>
  <si>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</si>
  <si>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</si>
  <si>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</si>
  <si>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</si>
  <si>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26 - RHC: Oddělení rehabilitace</t>
  </si>
  <si>
    <t>30 - GER: Oddělení geriatrie</t>
  </si>
  <si>
    <t>31 - TRAU: Traumatologická klinika</t>
  </si>
  <si>
    <t>32 - HOK: Hemato-onkologická klinika</t>
  </si>
  <si>
    <t>01</t>
  </si>
  <si>
    <t>02</t>
  </si>
  <si>
    <t>03</t>
  </si>
  <si>
    <t>04</t>
  </si>
  <si>
    <t>05</t>
  </si>
  <si>
    <t>10</t>
  </si>
  <si>
    <t>14</t>
  </si>
  <si>
    <t>16</t>
  </si>
  <si>
    <t>17</t>
  </si>
  <si>
    <t>18</t>
  </si>
  <si>
    <t>20</t>
  </si>
  <si>
    <t>21</t>
  </si>
  <si>
    <t>26</t>
  </si>
  <si>
    <t>30</t>
  </si>
  <si>
    <t>31</t>
  </si>
  <si>
    <t>32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</si>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</sst>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1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26" fillId="4" borderId="60" xfId="1" applyFill="1" applyBorder="1" applyAlignment="1">
      <alignment horizontal="left"/>
    </xf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2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79" xfId="0" applyNumberFormat="1" applyFont="1" applyFill="1" applyBorder="1"/>
    <xf numFmtId="9" fontId="33" fillId="0" borderId="87" xfId="0" applyNumberFormat="1" applyFont="1" applyFill="1" applyBorder="1"/>
    <xf numFmtId="9" fontId="33" fillId="0" borderId="82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3" fillId="0" borderId="0" xfId="0" applyFont="1" applyFill="1"/>
    <xf numFmtId="0" fontId="64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0" fontId="33" fillId="0" borderId="132" xfId="0" applyFont="1" applyFill="1" applyBorder="1" applyAlignment="1">
      <alignment horizontal="right"/>
    </xf>
    <xf numFmtId="0" fontId="33" fillId="0" borderId="132" xfId="0" applyFont="1" applyFill="1" applyBorder="1" applyAlignment="1">
      <alignment horizontal="left"/>
    </xf>
    <xf numFmtId="164" fontId="33" fillId="0" borderId="132" xfId="0" applyNumberFormat="1" applyFont="1" applyFill="1" applyBorder="1"/>
    <xf numFmtId="165" fontId="33" fillId="0" borderId="132" xfId="0" applyNumberFormat="1" applyFont="1" applyFill="1" applyBorder="1"/>
    <xf numFmtId="9" fontId="33" fillId="0" borderId="132" xfId="0" applyNumberFormat="1" applyFont="1" applyFill="1" applyBorder="1"/>
    <xf numFmtId="9" fontId="33" fillId="0" borderId="133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2" xfId="0" applyNumberFormat="1" applyFont="1" applyFill="1" applyBorder="1"/>
    <xf numFmtId="3" fontId="33" fillId="0" borderId="133" xfId="0" applyNumberFormat="1" applyFont="1" applyFill="1" applyBorder="1"/>
    <xf numFmtId="0" fontId="40" fillId="0" borderId="25" xfId="0" applyFont="1" applyFill="1" applyBorder="1"/>
    <xf numFmtId="0" fontId="40" fillId="0" borderId="134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164" fontId="33" fillId="0" borderId="132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5" xfId="0" applyNumberFormat="1" applyBorder="1"/>
    <xf numFmtId="9" fontId="0" fillId="0" borderId="135" xfId="0" applyNumberFormat="1" applyBorder="1"/>
    <xf numFmtId="9" fontId="0" fillId="0" borderId="136" xfId="0" applyNumberFormat="1" applyBorder="1"/>
    <xf numFmtId="169" fontId="0" fillId="0" borderId="132" xfId="0" applyNumberFormat="1" applyBorder="1"/>
    <xf numFmtId="9" fontId="0" fillId="0" borderId="132" xfId="0" applyNumberFormat="1" applyBorder="1"/>
    <xf numFmtId="9" fontId="0" fillId="0" borderId="133" xfId="0" applyNumberFormat="1" applyBorder="1"/>
    <xf numFmtId="0" fontId="60" fillId="0" borderId="134" xfId="0" applyFont="1" applyBorder="1" applyAlignment="1">
      <alignment horizontal="left" indent="1"/>
    </xf>
    <xf numFmtId="0" fontId="60" fillId="0" borderId="131" xfId="0" applyFont="1" applyBorder="1" applyAlignment="1">
      <alignment horizontal="left" indent="1"/>
    </xf>
    <xf numFmtId="0" fontId="60" fillId="4" borderId="134" xfId="0" applyFont="1" applyFill="1" applyBorder="1" applyAlignment="1">
      <alignment horizontal="left"/>
    </xf>
    <xf numFmtId="169" fontId="60" fillId="4" borderId="135" xfId="0" applyNumberFormat="1" applyFont="1" applyFill="1" applyBorder="1"/>
    <xf numFmtId="9" fontId="60" fillId="4" borderId="135" xfId="0" applyNumberFormat="1" applyFont="1" applyFill="1" applyBorder="1"/>
    <xf numFmtId="9" fontId="60" fillId="4" borderId="136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35" xfId="0" applyNumberFormat="1" applyFont="1" applyFill="1" applyBorder="1"/>
    <xf numFmtId="169" fontId="33" fillId="0" borderId="136" xfId="0" applyNumberFormat="1" applyFont="1" applyFill="1" applyBorder="1"/>
    <xf numFmtId="169" fontId="33" fillId="0" borderId="132" xfId="0" applyNumberFormat="1" applyFont="1" applyFill="1" applyBorder="1"/>
    <xf numFmtId="169" fontId="33" fillId="0" borderId="133" xfId="0" applyNumberFormat="1" applyFont="1" applyFill="1" applyBorder="1"/>
    <xf numFmtId="0" fontId="40" fillId="0" borderId="13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0.58903868133875681</c:v>
                </c:pt>
                <c:pt idx="1">
                  <c:v>0.61644046123840202</c:v>
                </c:pt>
                <c:pt idx="2">
                  <c:v>0.71996484087568346</c:v>
                </c:pt>
                <c:pt idx="3">
                  <c:v>0.73548224142013729</c:v>
                </c:pt>
                <c:pt idx="4">
                  <c:v>0.84724215310749529</c:v>
                </c:pt>
                <c:pt idx="5">
                  <c:v>0.96746148971071233</c:v>
                </c:pt>
                <c:pt idx="6">
                  <c:v>1.0034940437385707</c:v>
                </c:pt>
                <c:pt idx="7">
                  <c:v>0.99789601358220115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5" totalsRowShown="0" headerRowDxfId="94" tableBorderDxfId="93">
  <autoFilter ref="A7:S2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36" totalsRowShown="0">
  <autoFilter ref="C3:S136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1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4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606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3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729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4" t="s">
        <v>730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745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992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1024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1194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1282</v>
      </c>
      <c r="C28" s="47" t="s">
        <v>123</v>
      </c>
    </row>
    <row r="29" spans="1:3" ht="14.45" customHeight="1" x14ac:dyDescent="0.25">
      <c r="A29" s="266" t="str">
        <f>HYPERLINK("#'"&amp;C29&amp;"'!A1",C29)</f>
        <v>ZV Vykáz.-A Det.Lék.</v>
      </c>
      <c r="B29" s="90" t="s">
        <v>1283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1317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8DA03A84-4DA8-4A9D-8D4B-5BB75D0A5364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6" customWidth="1"/>
    <col min="7" max="7" width="10" style="206" customWidth="1"/>
    <col min="8" max="8" width="6.7109375" style="209" bestFit="1" customWidth="1"/>
    <col min="9" max="9" width="6.7109375" style="206" customWidth="1"/>
    <col min="10" max="10" width="10.85546875" style="206" customWidth="1"/>
    <col min="11" max="11" width="6.7109375" style="209" bestFit="1" customWidth="1"/>
    <col min="12" max="12" width="6.7109375" style="206" customWidth="1"/>
    <col min="13" max="13" width="10.85546875" style="206" customWidth="1"/>
    <col min="14" max="16384" width="8.85546875" style="129"/>
  </cols>
  <sheetData>
    <row r="1" spans="1:13" ht="18.600000000000001" customHeight="1" thickBot="1" x14ac:dyDescent="0.35">
      <c r="A1" s="368" t="s">
        <v>606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25</v>
      </c>
      <c r="J3" s="43">
        <f>SUBTOTAL(9,J6:J1048576)</f>
        <v>2214.4200037430496</v>
      </c>
      <c r="K3" s="44">
        <f>IF(M3=0,0,J3/M3)</f>
        <v>1</v>
      </c>
      <c r="L3" s="43">
        <f>SUBTOTAL(9,L6:L1048576)</f>
        <v>25</v>
      </c>
      <c r="M3" s="45">
        <f>SUBTOTAL(9,M6:M1048576)</f>
        <v>2214.4200037430496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7" t="s">
        <v>130</v>
      </c>
      <c r="B5" s="515" t="s">
        <v>131</v>
      </c>
      <c r="C5" s="515" t="s">
        <v>70</v>
      </c>
      <c r="D5" s="515" t="s">
        <v>132</v>
      </c>
      <c r="E5" s="515" t="s">
        <v>133</v>
      </c>
      <c r="F5" s="516" t="s">
        <v>28</v>
      </c>
      <c r="G5" s="516" t="s">
        <v>14</v>
      </c>
      <c r="H5" s="499" t="s">
        <v>134</v>
      </c>
      <c r="I5" s="498" t="s">
        <v>28</v>
      </c>
      <c r="J5" s="516" t="s">
        <v>14</v>
      </c>
      <c r="K5" s="499" t="s">
        <v>134</v>
      </c>
      <c r="L5" s="498" t="s">
        <v>28</v>
      </c>
      <c r="M5" s="517" t="s">
        <v>14</v>
      </c>
    </row>
    <row r="6" spans="1:13" ht="14.45" customHeight="1" x14ac:dyDescent="0.2">
      <c r="A6" s="476" t="s">
        <v>479</v>
      </c>
      <c r="B6" s="477" t="s">
        <v>600</v>
      </c>
      <c r="C6" s="477" t="s">
        <v>601</v>
      </c>
      <c r="D6" s="477" t="s">
        <v>523</v>
      </c>
      <c r="E6" s="477" t="s">
        <v>524</v>
      </c>
      <c r="F6" s="481"/>
      <c r="G6" s="481"/>
      <c r="H6" s="501">
        <v>0</v>
      </c>
      <c r="I6" s="481">
        <v>1</v>
      </c>
      <c r="J6" s="481">
        <v>49.76</v>
      </c>
      <c r="K6" s="501">
        <v>1</v>
      </c>
      <c r="L6" s="481">
        <v>1</v>
      </c>
      <c r="M6" s="482">
        <v>49.76</v>
      </c>
    </row>
    <row r="7" spans="1:13" ht="14.45" customHeight="1" x14ac:dyDescent="0.2">
      <c r="A7" s="483" t="s">
        <v>490</v>
      </c>
      <c r="B7" s="484" t="s">
        <v>602</v>
      </c>
      <c r="C7" s="484" t="s">
        <v>603</v>
      </c>
      <c r="D7" s="484" t="s">
        <v>604</v>
      </c>
      <c r="E7" s="484" t="s">
        <v>605</v>
      </c>
      <c r="F7" s="488"/>
      <c r="G7" s="488"/>
      <c r="H7" s="502">
        <v>0</v>
      </c>
      <c r="I7" s="488">
        <v>11</v>
      </c>
      <c r="J7" s="488">
        <v>1301.57</v>
      </c>
      <c r="K7" s="502">
        <v>1</v>
      </c>
      <c r="L7" s="488">
        <v>11</v>
      </c>
      <c r="M7" s="489">
        <v>1301.57</v>
      </c>
    </row>
    <row r="8" spans="1:13" ht="14.45" customHeight="1" x14ac:dyDescent="0.2">
      <c r="A8" s="483" t="s">
        <v>490</v>
      </c>
      <c r="B8" s="484" t="s">
        <v>600</v>
      </c>
      <c r="C8" s="484" t="s">
        <v>601</v>
      </c>
      <c r="D8" s="484" t="s">
        <v>523</v>
      </c>
      <c r="E8" s="484" t="s">
        <v>524</v>
      </c>
      <c r="F8" s="488"/>
      <c r="G8" s="488"/>
      <c r="H8" s="502">
        <v>0</v>
      </c>
      <c r="I8" s="488">
        <v>10</v>
      </c>
      <c r="J8" s="488">
        <v>497.60000374305002</v>
      </c>
      <c r="K8" s="502">
        <v>1</v>
      </c>
      <c r="L8" s="488">
        <v>10</v>
      </c>
      <c r="M8" s="489">
        <v>497.60000374305002</v>
      </c>
    </row>
    <row r="9" spans="1:13" ht="14.45" customHeight="1" thickBot="1" x14ac:dyDescent="0.25">
      <c r="A9" s="490" t="s">
        <v>496</v>
      </c>
      <c r="B9" s="491" t="s">
        <v>602</v>
      </c>
      <c r="C9" s="491" t="s">
        <v>603</v>
      </c>
      <c r="D9" s="491" t="s">
        <v>604</v>
      </c>
      <c r="E9" s="491" t="s">
        <v>605</v>
      </c>
      <c r="F9" s="495"/>
      <c r="G9" s="495"/>
      <c r="H9" s="503">
        <v>0</v>
      </c>
      <c r="I9" s="495">
        <v>3</v>
      </c>
      <c r="J9" s="495">
        <v>365.48999999999995</v>
      </c>
      <c r="K9" s="503">
        <v>1</v>
      </c>
      <c r="L9" s="495">
        <v>3</v>
      </c>
      <c r="M9" s="496">
        <v>365.48999999999995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DE11F3B0-0BDD-497C-9B46-129BD94B882A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7" customWidth="1"/>
    <col min="2" max="2" width="5.42578125" style="206" bestFit="1" customWidth="1"/>
    <col min="3" max="3" width="6.140625" style="206" bestFit="1" customWidth="1"/>
    <col min="4" max="4" width="7.42578125" style="206" bestFit="1" customWidth="1"/>
    <col min="5" max="5" width="6.28515625" style="206" bestFit="1" customWidth="1"/>
    <col min="6" max="6" width="6.28515625" style="209" bestFit="1" customWidth="1"/>
    <col min="7" max="7" width="6.140625" style="209" bestFit="1" customWidth="1"/>
    <col min="8" max="8" width="7.42578125" style="209" bestFit="1" customWidth="1"/>
    <col min="9" max="9" width="6.28515625" style="209" bestFit="1" customWidth="1"/>
    <col min="10" max="10" width="5.42578125" style="206" bestFit="1" customWidth="1"/>
    <col min="11" max="11" width="6.140625" style="206" bestFit="1" customWidth="1"/>
    <col min="12" max="12" width="7.42578125" style="206" bestFit="1" customWidth="1"/>
    <col min="13" max="13" width="6.28515625" style="206" bestFit="1" customWidth="1"/>
    <col min="14" max="14" width="5.28515625" style="209" bestFit="1" customWidth="1"/>
    <col min="15" max="15" width="6.140625" style="209" bestFit="1" customWidth="1"/>
    <col min="16" max="16" width="7.42578125" style="209" bestFit="1" customWidth="1"/>
    <col min="17" max="17" width="6.28515625" style="209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1" t="s">
        <v>270</v>
      </c>
      <c r="B2" s="213"/>
      <c r="C2" s="213"/>
      <c r="D2" s="213"/>
      <c r="E2" s="213"/>
    </row>
    <row r="3" spans="1:17" ht="14.45" customHeight="1" thickBot="1" x14ac:dyDescent="0.25">
      <c r="A3" s="246" t="s">
        <v>3</v>
      </c>
      <c r="B3" s="250">
        <f>SUM(B6:B1048576)</f>
        <v>302</v>
      </c>
      <c r="C3" s="251">
        <f>SUM(C6:C1048576)</f>
        <v>86</v>
      </c>
      <c r="D3" s="251">
        <f>SUM(D6:D1048576)</f>
        <v>0</v>
      </c>
      <c r="E3" s="252">
        <f>SUM(E6:E1048576)</f>
        <v>0</v>
      </c>
      <c r="F3" s="249">
        <f>IF(SUM($B3:$E3)=0,"",B3/SUM($B3:$E3))</f>
        <v>0.77835051546391754</v>
      </c>
      <c r="G3" s="247">
        <f t="shared" ref="G3:I3" si="0">IF(SUM($B3:$E3)=0,"",C3/SUM($B3:$E3))</f>
        <v>0.22164948453608246</v>
      </c>
      <c r="H3" s="247">
        <f t="shared" si="0"/>
        <v>0</v>
      </c>
      <c r="I3" s="248">
        <f t="shared" si="0"/>
        <v>0</v>
      </c>
      <c r="J3" s="251">
        <f>SUM(J6:J1048576)</f>
        <v>101</v>
      </c>
      <c r="K3" s="251">
        <f>SUM(K6:K1048576)</f>
        <v>28</v>
      </c>
      <c r="L3" s="251">
        <f>SUM(L6:L1048576)</f>
        <v>0</v>
      </c>
      <c r="M3" s="252">
        <f>SUM(M6:M1048576)</f>
        <v>0</v>
      </c>
      <c r="N3" s="249">
        <f>IF(SUM($J3:$M3)=0,"",J3/SUM($J3:$M3))</f>
        <v>0.78294573643410847</v>
      </c>
      <c r="O3" s="247">
        <f t="shared" ref="O3:Q3" si="1">IF(SUM($J3:$M3)=0,"",K3/SUM($J3:$M3))</f>
        <v>0.21705426356589147</v>
      </c>
      <c r="P3" s="247">
        <f t="shared" si="1"/>
        <v>0</v>
      </c>
      <c r="Q3" s="248">
        <f t="shared" si="1"/>
        <v>0</v>
      </c>
    </row>
    <row r="4" spans="1:17" ht="14.45" customHeight="1" thickBot="1" x14ac:dyDescent="0.25">
      <c r="A4" s="245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18" t="s">
        <v>197</v>
      </c>
      <c r="B5" s="519" t="s">
        <v>199</v>
      </c>
      <c r="C5" s="519" t="s">
        <v>200</v>
      </c>
      <c r="D5" s="519" t="s">
        <v>201</v>
      </c>
      <c r="E5" s="520" t="s">
        <v>202</v>
      </c>
      <c r="F5" s="521" t="s">
        <v>199</v>
      </c>
      <c r="G5" s="522" t="s">
        <v>200</v>
      </c>
      <c r="H5" s="522" t="s">
        <v>201</v>
      </c>
      <c r="I5" s="523" t="s">
        <v>202</v>
      </c>
      <c r="J5" s="519" t="s">
        <v>199</v>
      </c>
      <c r="K5" s="519" t="s">
        <v>200</v>
      </c>
      <c r="L5" s="519" t="s">
        <v>201</v>
      </c>
      <c r="M5" s="520" t="s">
        <v>202</v>
      </c>
      <c r="N5" s="521" t="s">
        <v>199</v>
      </c>
      <c r="O5" s="522" t="s">
        <v>200</v>
      </c>
      <c r="P5" s="522" t="s">
        <v>201</v>
      </c>
      <c r="Q5" s="523" t="s">
        <v>202</v>
      </c>
    </row>
    <row r="6" spans="1:17" ht="14.45" customHeight="1" x14ac:dyDescent="0.2">
      <c r="A6" s="527" t="s">
        <v>607</v>
      </c>
      <c r="B6" s="533"/>
      <c r="C6" s="481"/>
      <c r="D6" s="481"/>
      <c r="E6" s="482"/>
      <c r="F6" s="530"/>
      <c r="G6" s="501"/>
      <c r="H6" s="501"/>
      <c r="I6" s="536"/>
      <c r="J6" s="533"/>
      <c r="K6" s="481"/>
      <c r="L6" s="481"/>
      <c r="M6" s="482"/>
      <c r="N6" s="530"/>
      <c r="O6" s="501"/>
      <c r="P6" s="501"/>
      <c r="Q6" s="524"/>
    </row>
    <row r="7" spans="1:17" ht="14.45" customHeight="1" x14ac:dyDescent="0.2">
      <c r="A7" s="528" t="s">
        <v>595</v>
      </c>
      <c r="B7" s="534">
        <v>92</v>
      </c>
      <c r="C7" s="488"/>
      <c r="D7" s="488"/>
      <c r="E7" s="489"/>
      <c r="F7" s="531">
        <v>1</v>
      </c>
      <c r="G7" s="502">
        <v>0</v>
      </c>
      <c r="H7" s="502">
        <v>0</v>
      </c>
      <c r="I7" s="537">
        <v>0</v>
      </c>
      <c r="J7" s="534">
        <v>30</v>
      </c>
      <c r="K7" s="488"/>
      <c r="L7" s="488"/>
      <c r="M7" s="489"/>
      <c r="N7" s="531">
        <v>1</v>
      </c>
      <c r="O7" s="502">
        <v>0</v>
      </c>
      <c r="P7" s="502">
        <v>0</v>
      </c>
      <c r="Q7" s="525">
        <v>0</v>
      </c>
    </row>
    <row r="8" spans="1:17" ht="14.45" customHeight="1" x14ac:dyDescent="0.2">
      <c r="A8" s="528" t="s">
        <v>608</v>
      </c>
      <c r="B8" s="534">
        <v>57</v>
      </c>
      <c r="C8" s="488">
        <v>3</v>
      </c>
      <c r="D8" s="488"/>
      <c r="E8" s="489"/>
      <c r="F8" s="531">
        <v>0.95</v>
      </c>
      <c r="G8" s="502">
        <v>0.05</v>
      </c>
      <c r="H8" s="502">
        <v>0</v>
      </c>
      <c r="I8" s="537">
        <v>0</v>
      </c>
      <c r="J8" s="534">
        <v>24</v>
      </c>
      <c r="K8" s="488">
        <v>1</v>
      </c>
      <c r="L8" s="488"/>
      <c r="M8" s="489"/>
      <c r="N8" s="531">
        <v>0.96</v>
      </c>
      <c r="O8" s="502">
        <v>0.04</v>
      </c>
      <c r="P8" s="502">
        <v>0</v>
      </c>
      <c r="Q8" s="525">
        <v>0</v>
      </c>
    </row>
    <row r="9" spans="1:17" ht="14.45" customHeight="1" x14ac:dyDescent="0.2">
      <c r="A9" s="528" t="s">
        <v>596</v>
      </c>
      <c r="B9" s="534">
        <v>143</v>
      </c>
      <c r="C9" s="488">
        <v>77</v>
      </c>
      <c r="D9" s="488"/>
      <c r="E9" s="489"/>
      <c r="F9" s="531">
        <v>0.65</v>
      </c>
      <c r="G9" s="502">
        <v>0.35</v>
      </c>
      <c r="H9" s="502">
        <v>0</v>
      </c>
      <c r="I9" s="537">
        <v>0</v>
      </c>
      <c r="J9" s="534">
        <v>45</v>
      </c>
      <c r="K9" s="488">
        <v>25</v>
      </c>
      <c r="L9" s="488"/>
      <c r="M9" s="489"/>
      <c r="N9" s="531">
        <v>0.6428571428571429</v>
      </c>
      <c r="O9" s="502">
        <v>0.35714285714285715</v>
      </c>
      <c r="P9" s="502">
        <v>0</v>
      </c>
      <c r="Q9" s="525">
        <v>0</v>
      </c>
    </row>
    <row r="10" spans="1:17" ht="14.45" customHeight="1" thickBot="1" x14ac:dyDescent="0.25">
      <c r="A10" s="529" t="s">
        <v>597</v>
      </c>
      <c r="B10" s="535">
        <v>10</v>
      </c>
      <c r="C10" s="495">
        <v>6</v>
      </c>
      <c r="D10" s="495"/>
      <c r="E10" s="496"/>
      <c r="F10" s="532">
        <v>0.625</v>
      </c>
      <c r="G10" s="503">
        <v>0.375</v>
      </c>
      <c r="H10" s="503">
        <v>0</v>
      </c>
      <c r="I10" s="538">
        <v>0</v>
      </c>
      <c r="J10" s="535">
        <v>2</v>
      </c>
      <c r="K10" s="495">
        <v>2</v>
      </c>
      <c r="L10" s="495"/>
      <c r="M10" s="496"/>
      <c r="N10" s="532">
        <v>0.5</v>
      </c>
      <c r="O10" s="503">
        <v>0.5</v>
      </c>
      <c r="P10" s="503">
        <v>0</v>
      </c>
      <c r="Q10" s="52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273D088E-ABBE-4A76-B147-F1D646DB1D67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1" t="s">
        <v>270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19</v>
      </c>
      <c r="B5" s="466" t="s">
        <v>609</v>
      </c>
      <c r="C5" s="469">
        <v>6909.8000000000011</v>
      </c>
      <c r="D5" s="469">
        <v>35</v>
      </c>
      <c r="E5" s="469">
        <v>5466.7600000000011</v>
      </c>
      <c r="F5" s="539">
        <v>0.79116038090827523</v>
      </c>
      <c r="G5" s="469">
        <v>26</v>
      </c>
      <c r="H5" s="539">
        <v>0.74285714285714288</v>
      </c>
      <c r="I5" s="469">
        <v>1443.0399999999997</v>
      </c>
      <c r="J5" s="539">
        <v>0.20883961909172472</v>
      </c>
      <c r="K5" s="469">
        <v>9</v>
      </c>
      <c r="L5" s="539">
        <v>0.25714285714285712</v>
      </c>
      <c r="M5" s="469" t="s">
        <v>68</v>
      </c>
      <c r="N5" s="150"/>
    </row>
    <row r="6" spans="1:14" ht="14.45" customHeight="1" x14ac:dyDescent="0.2">
      <c r="A6" s="465">
        <v>19</v>
      </c>
      <c r="B6" s="466" t="s">
        <v>610</v>
      </c>
      <c r="C6" s="469">
        <v>6309.5000000000009</v>
      </c>
      <c r="D6" s="469">
        <v>32</v>
      </c>
      <c r="E6" s="469">
        <v>4866.4600000000009</v>
      </c>
      <c r="F6" s="539">
        <v>0.77129091053173793</v>
      </c>
      <c r="G6" s="469">
        <v>23</v>
      </c>
      <c r="H6" s="539">
        <v>0.71875</v>
      </c>
      <c r="I6" s="469">
        <v>1443.0399999999997</v>
      </c>
      <c r="J6" s="539">
        <v>0.22870908946826207</v>
      </c>
      <c r="K6" s="469">
        <v>9</v>
      </c>
      <c r="L6" s="539">
        <v>0.28125</v>
      </c>
      <c r="M6" s="469" t="s">
        <v>1</v>
      </c>
      <c r="N6" s="150"/>
    </row>
    <row r="7" spans="1:14" ht="14.45" customHeight="1" x14ac:dyDescent="0.2">
      <c r="A7" s="465">
        <v>19</v>
      </c>
      <c r="B7" s="466" t="s">
        <v>611</v>
      </c>
      <c r="C7" s="469">
        <v>0</v>
      </c>
      <c r="D7" s="469">
        <v>2</v>
      </c>
      <c r="E7" s="469">
        <v>0</v>
      </c>
      <c r="F7" s="539" t="s">
        <v>271</v>
      </c>
      <c r="G7" s="469">
        <v>2</v>
      </c>
      <c r="H7" s="539">
        <v>1</v>
      </c>
      <c r="I7" s="469" t="s">
        <v>271</v>
      </c>
      <c r="J7" s="539" t="s">
        <v>271</v>
      </c>
      <c r="K7" s="469" t="s">
        <v>271</v>
      </c>
      <c r="L7" s="539">
        <v>0</v>
      </c>
      <c r="M7" s="469" t="s">
        <v>1</v>
      </c>
      <c r="N7" s="150"/>
    </row>
    <row r="8" spans="1:14" ht="14.45" customHeight="1" x14ac:dyDescent="0.2">
      <c r="A8" s="465">
        <v>19</v>
      </c>
      <c r="B8" s="466" t="s">
        <v>612</v>
      </c>
      <c r="C8" s="469">
        <v>600.29999999999995</v>
      </c>
      <c r="D8" s="469">
        <v>1</v>
      </c>
      <c r="E8" s="469">
        <v>600.29999999999995</v>
      </c>
      <c r="F8" s="539">
        <v>1</v>
      </c>
      <c r="G8" s="469">
        <v>1</v>
      </c>
      <c r="H8" s="539">
        <v>1</v>
      </c>
      <c r="I8" s="469" t="s">
        <v>271</v>
      </c>
      <c r="J8" s="539">
        <v>0</v>
      </c>
      <c r="K8" s="469" t="s">
        <v>271</v>
      </c>
      <c r="L8" s="539">
        <v>0</v>
      </c>
      <c r="M8" s="469" t="s">
        <v>1</v>
      </c>
      <c r="N8" s="150"/>
    </row>
    <row r="9" spans="1:14" ht="14.45" customHeight="1" x14ac:dyDescent="0.2">
      <c r="A9" s="465" t="s">
        <v>473</v>
      </c>
      <c r="B9" s="466" t="s">
        <v>3</v>
      </c>
      <c r="C9" s="469">
        <v>6909.8000000000011</v>
      </c>
      <c r="D9" s="469">
        <v>35</v>
      </c>
      <c r="E9" s="469">
        <v>5466.7600000000011</v>
      </c>
      <c r="F9" s="539">
        <v>0.79116038090827523</v>
      </c>
      <c r="G9" s="469">
        <v>26</v>
      </c>
      <c r="H9" s="539">
        <v>0.74285714285714288</v>
      </c>
      <c r="I9" s="469">
        <v>1443.0399999999997</v>
      </c>
      <c r="J9" s="539">
        <v>0.20883961909172472</v>
      </c>
      <c r="K9" s="469">
        <v>9</v>
      </c>
      <c r="L9" s="539">
        <v>0.25714285714285712</v>
      </c>
      <c r="M9" s="469" t="s">
        <v>478</v>
      </c>
      <c r="N9" s="150"/>
    </row>
    <row r="11" spans="1:14" ht="14.45" customHeight="1" x14ac:dyDescent="0.2">
      <c r="A11" s="465">
        <v>19</v>
      </c>
      <c r="B11" s="466" t="s">
        <v>609</v>
      </c>
      <c r="C11" s="469" t="s">
        <v>271</v>
      </c>
      <c r="D11" s="469" t="s">
        <v>271</v>
      </c>
      <c r="E11" s="469" t="s">
        <v>271</v>
      </c>
      <c r="F11" s="539" t="s">
        <v>271</v>
      </c>
      <c r="G11" s="469" t="s">
        <v>271</v>
      </c>
      <c r="H11" s="539" t="s">
        <v>271</v>
      </c>
      <c r="I11" s="469" t="s">
        <v>271</v>
      </c>
      <c r="J11" s="539" t="s">
        <v>271</v>
      </c>
      <c r="K11" s="469" t="s">
        <v>271</v>
      </c>
      <c r="L11" s="539" t="s">
        <v>271</v>
      </c>
      <c r="M11" s="469" t="s">
        <v>68</v>
      </c>
      <c r="N11" s="150"/>
    </row>
    <row r="12" spans="1:14" ht="14.45" customHeight="1" x14ac:dyDescent="0.2">
      <c r="A12" s="465" t="s">
        <v>613</v>
      </c>
      <c r="B12" s="466" t="s">
        <v>610</v>
      </c>
      <c r="C12" s="469">
        <v>6030.4100000000008</v>
      </c>
      <c r="D12" s="469">
        <v>28</v>
      </c>
      <c r="E12" s="469">
        <v>4587.3700000000008</v>
      </c>
      <c r="F12" s="539">
        <v>0.7607061543079161</v>
      </c>
      <c r="G12" s="469">
        <v>20</v>
      </c>
      <c r="H12" s="539">
        <v>0.7142857142857143</v>
      </c>
      <c r="I12" s="469">
        <v>1443.0399999999997</v>
      </c>
      <c r="J12" s="539">
        <v>0.23929384569208387</v>
      </c>
      <c r="K12" s="469">
        <v>8</v>
      </c>
      <c r="L12" s="539">
        <v>0.2857142857142857</v>
      </c>
      <c r="M12" s="469" t="s">
        <v>1</v>
      </c>
      <c r="N12" s="150"/>
    </row>
    <row r="13" spans="1:14" ht="14.45" customHeight="1" x14ac:dyDescent="0.2">
      <c r="A13" s="465" t="s">
        <v>613</v>
      </c>
      <c r="B13" s="466" t="s">
        <v>611</v>
      </c>
      <c r="C13" s="469">
        <v>0</v>
      </c>
      <c r="D13" s="469">
        <v>2</v>
      </c>
      <c r="E13" s="469">
        <v>0</v>
      </c>
      <c r="F13" s="539" t="s">
        <v>271</v>
      </c>
      <c r="G13" s="469">
        <v>2</v>
      </c>
      <c r="H13" s="539">
        <v>1</v>
      </c>
      <c r="I13" s="469" t="s">
        <v>271</v>
      </c>
      <c r="J13" s="539" t="s">
        <v>271</v>
      </c>
      <c r="K13" s="469" t="s">
        <v>271</v>
      </c>
      <c r="L13" s="539">
        <v>0</v>
      </c>
      <c r="M13" s="469" t="s">
        <v>1</v>
      </c>
      <c r="N13" s="150"/>
    </row>
    <row r="14" spans="1:14" ht="14.45" customHeight="1" x14ac:dyDescent="0.2">
      <c r="A14" s="465" t="s">
        <v>613</v>
      </c>
      <c r="B14" s="466" t="s">
        <v>612</v>
      </c>
      <c r="C14" s="469">
        <v>600.29999999999995</v>
      </c>
      <c r="D14" s="469">
        <v>1</v>
      </c>
      <c r="E14" s="469">
        <v>600.29999999999995</v>
      </c>
      <c r="F14" s="539">
        <v>1</v>
      </c>
      <c r="G14" s="469">
        <v>1</v>
      </c>
      <c r="H14" s="539">
        <v>1</v>
      </c>
      <c r="I14" s="469" t="s">
        <v>271</v>
      </c>
      <c r="J14" s="539">
        <v>0</v>
      </c>
      <c r="K14" s="469" t="s">
        <v>271</v>
      </c>
      <c r="L14" s="539">
        <v>0</v>
      </c>
      <c r="M14" s="469" t="s">
        <v>1</v>
      </c>
      <c r="N14" s="150"/>
    </row>
    <row r="15" spans="1:14" ht="14.45" customHeight="1" x14ac:dyDescent="0.2">
      <c r="A15" s="465" t="s">
        <v>613</v>
      </c>
      <c r="B15" s="466" t="s">
        <v>614</v>
      </c>
      <c r="C15" s="469">
        <v>6630.7100000000009</v>
      </c>
      <c r="D15" s="469">
        <v>31</v>
      </c>
      <c r="E15" s="469">
        <v>5187.670000000001</v>
      </c>
      <c r="F15" s="539">
        <v>0.7823702137478491</v>
      </c>
      <c r="G15" s="469">
        <v>23</v>
      </c>
      <c r="H15" s="539">
        <v>0.74193548387096775</v>
      </c>
      <c r="I15" s="469">
        <v>1443.0399999999997</v>
      </c>
      <c r="J15" s="539">
        <v>0.2176297862521509</v>
      </c>
      <c r="K15" s="469">
        <v>8</v>
      </c>
      <c r="L15" s="539">
        <v>0.25806451612903225</v>
      </c>
      <c r="M15" s="469" t="s">
        <v>482</v>
      </c>
      <c r="N15" s="150"/>
    </row>
    <row r="16" spans="1:14" ht="14.45" customHeight="1" x14ac:dyDescent="0.2">
      <c r="A16" s="465" t="s">
        <v>271</v>
      </c>
      <c r="B16" s="466" t="s">
        <v>271</v>
      </c>
      <c r="C16" s="469" t="s">
        <v>271</v>
      </c>
      <c r="D16" s="469" t="s">
        <v>271</v>
      </c>
      <c r="E16" s="469" t="s">
        <v>271</v>
      </c>
      <c r="F16" s="539" t="s">
        <v>271</v>
      </c>
      <c r="G16" s="469" t="s">
        <v>271</v>
      </c>
      <c r="H16" s="539" t="s">
        <v>271</v>
      </c>
      <c r="I16" s="469" t="s">
        <v>271</v>
      </c>
      <c r="J16" s="539" t="s">
        <v>271</v>
      </c>
      <c r="K16" s="469" t="s">
        <v>271</v>
      </c>
      <c r="L16" s="539" t="s">
        <v>271</v>
      </c>
      <c r="M16" s="469" t="s">
        <v>483</v>
      </c>
      <c r="N16" s="150"/>
    </row>
    <row r="17" spans="1:14" ht="14.45" customHeight="1" x14ac:dyDescent="0.2">
      <c r="A17" s="465" t="s">
        <v>615</v>
      </c>
      <c r="B17" s="466" t="s">
        <v>610</v>
      </c>
      <c r="C17" s="469">
        <v>279.09000000000003</v>
      </c>
      <c r="D17" s="469">
        <v>4</v>
      </c>
      <c r="E17" s="469">
        <v>279.09000000000003</v>
      </c>
      <c r="F17" s="539">
        <v>1</v>
      </c>
      <c r="G17" s="469">
        <v>3</v>
      </c>
      <c r="H17" s="539">
        <v>0.75</v>
      </c>
      <c r="I17" s="469">
        <v>0</v>
      </c>
      <c r="J17" s="539">
        <v>0</v>
      </c>
      <c r="K17" s="469">
        <v>1</v>
      </c>
      <c r="L17" s="539">
        <v>0.25</v>
      </c>
      <c r="M17" s="469" t="s">
        <v>1</v>
      </c>
      <c r="N17" s="150"/>
    </row>
    <row r="18" spans="1:14" ht="14.45" customHeight="1" x14ac:dyDescent="0.2">
      <c r="A18" s="465" t="s">
        <v>615</v>
      </c>
      <c r="B18" s="466" t="s">
        <v>616</v>
      </c>
      <c r="C18" s="469">
        <v>279.09000000000003</v>
      </c>
      <c r="D18" s="469">
        <v>4</v>
      </c>
      <c r="E18" s="469">
        <v>279.09000000000003</v>
      </c>
      <c r="F18" s="539">
        <v>1</v>
      </c>
      <c r="G18" s="469">
        <v>3</v>
      </c>
      <c r="H18" s="539">
        <v>0.75</v>
      </c>
      <c r="I18" s="469">
        <v>0</v>
      </c>
      <c r="J18" s="539">
        <v>0</v>
      </c>
      <c r="K18" s="469">
        <v>1</v>
      </c>
      <c r="L18" s="539">
        <v>0.25</v>
      </c>
      <c r="M18" s="469" t="s">
        <v>482</v>
      </c>
      <c r="N18" s="150"/>
    </row>
    <row r="19" spans="1:14" ht="14.45" customHeight="1" x14ac:dyDescent="0.2">
      <c r="A19" s="465" t="s">
        <v>271</v>
      </c>
      <c r="B19" s="466" t="s">
        <v>271</v>
      </c>
      <c r="C19" s="469" t="s">
        <v>271</v>
      </c>
      <c r="D19" s="469" t="s">
        <v>271</v>
      </c>
      <c r="E19" s="469" t="s">
        <v>271</v>
      </c>
      <c r="F19" s="539" t="s">
        <v>271</v>
      </c>
      <c r="G19" s="469" t="s">
        <v>271</v>
      </c>
      <c r="H19" s="539" t="s">
        <v>271</v>
      </c>
      <c r="I19" s="469" t="s">
        <v>271</v>
      </c>
      <c r="J19" s="539" t="s">
        <v>271</v>
      </c>
      <c r="K19" s="469" t="s">
        <v>271</v>
      </c>
      <c r="L19" s="539" t="s">
        <v>271</v>
      </c>
      <c r="M19" s="469" t="s">
        <v>483</v>
      </c>
      <c r="N19" s="150"/>
    </row>
    <row r="20" spans="1:14" ht="14.45" customHeight="1" x14ac:dyDescent="0.2">
      <c r="A20" s="465" t="s">
        <v>473</v>
      </c>
      <c r="B20" s="466" t="s">
        <v>617</v>
      </c>
      <c r="C20" s="469">
        <v>6909.8000000000011</v>
      </c>
      <c r="D20" s="469">
        <v>35</v>
      </c>
      <c r="E20" s="469">
        <v>5466.7600000000011</v>
      </c>
      <c r="F20" s="539">
        <v>0.79116038090827523</v>
      </c>
      <c r="G20" s="469">
        <v>26</v>
      </c>
      <c r="H20" s="539">
        <v>0.74285714285714288</v>
      </c>
      <c r="I20" s="469">
        <v>1443.0399999999997</v>
      </c>
      <c r="J20" s="539">
        <v>0.20883961909172472</v>
      </c>
      <c r="K20" s="469">
        <v>9</v>
      </c>
      <c r="L20" s="539">
        <v>0.25714285714285712</v>
      </c>
      <c r="M20" s="469" t="s">
        <v>478</v>
      </c>
      <c r="N20" s="150"/>
    </row>
    <row r="21" spans="1:14" ht="14.45" customHeight="1" x14ac:dyDescent="0.2">
      <c r="A21" s="540" t="s">
        <v>244</v>
      </c>
    </row>
    <row r="22" spans="1:14" ht="14.45" customHeight="1" x14ac:dyDescent="0.2">
      <c r="A22" s="541" t="s">
        <v>618</v>
      </c>
    </row>
    <row r="23" spans="1:14" ht="14.45" customHeight="1" x14ac:dyDescent="0.2">
      <c r="A23" s="540" t="s">
        <v>619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21:F1048576">
    <cfRule type="cellIs" dxfId="35" priority="15" stopIfTrue="1" operator="lessThan">
      <formula>0.6</formula>
    </cfRule>
  </conditionalFormatting>
  <conditionalFormatting sqref="B5:B9">
    <cfRule type="expression" dxfId="34" priority="10">
      <formula>AND(LEFT(M5,6)&lt;&gt;"mezera",M5&lt;&gt;"")</formula>
    </cfRule>
  </conditionalFormatting>
  <conditionalFormatting sqref="A5:A9">
    <cfRule type="expression" dxfId="33" priority="8">
      <formula>AND(M5&lt;&gt;"",M5&lt;&gt;"mezeraKL")</formula>
    </cfRule>
  </conditionalFormatting>
  <conditionalFormatting sqref="F5:F9">
    <cfRule type="cellIs" dxfId="32" priority="7" operator="lessThan">
      <formula>0.6</formula>
    </cfRule>
  </conditionalFormatting>
  <conditionalFormatting sqref="B5:L9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9">
    <cfRule type="expression" dxfId="29" priority="12">
      <formula>$M5&lt;&gt;""</formula>
    </cfRule>
  </conditionalFormatting>
  <conditionalFormatting sqref="B11:B20">
    <cfRule type="expression" dxfId="28" priority="4">
      <formula>AND(LEFT(M11,6)&lt;&gt;"mezera",M11&lt;&gt;"")</formula>
    </cfRule>
  </conditionalFormatting>
  <conditionalFormatting sqref="A11:A20">
    <cfRule type="expression" dxfId="27" priority="2">
      <formula>AND(M11&lt;&gt;"",M11&lt;&gt;"mezeraKL")</formula>
    </cfRule>
  </conditionalFormatting>
  <conditionalFormatting sqref="F11:F20">
    <cfRule type="cellIs" dxfId="26" priority="1" operator="lessThan">
      <formula>0.6</formula>
    </cfRule>
  </conditionalFormatting>
  <conditionalFormatting sqref="B11:L20">
    <cfRule type="expression" dxfId="25" priority="3">
      <formula>OR($M11="KL",$M11="SumaKL")</formula>
    </cfRule>
    <cfRule type="expression" dxfId="24" priority="5">
      <formula>$M11="SumaNS"</formula>
    </cfRule>
  </conditionalFormatting>
  <conditionalFormatting sqref="A11:L20">
    <cfRule type="expression" dxfId="23" priority="6">
      <formula>$M11&lt;&gt;""</formula>
    </cfRule>
  </conditionalFormatting>
  <hyperlinks>
    <hyperlink ref="A2" location="Obsah!A1" display="Zpět na Obsah  KL 01  1.-4.měsíc" xr:uid="{C4D6A431-46FA-4275-8EF4-140EF21263AA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1" t="s">
        <v>270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18" t="s">
        <v>135</v>
      </c>
      <c r="B4" s="519" t="s">
        <v>19</v>
      </c>
      <c r="C4" s="545"/>
      <c r="D4" s="519" t="s">
        <v>20</v>
      </c>
      <c r="E4" s="545"/>
      <c r="F4" s="519" t="s">
        <v>19</v>
      </c>
      <c r="G4" s="522" t="s">
        <v>2</v>
      </c>
      <c r="H4" s="519" t="s">
        <v>20</v>
      </c>
      <c r="I4" s="522" t="s">
        <v>2</v>
      </c>
      <c r="J4" s="519" t="s">
        <v>19</v>
      </c>
      <c r="K4" s="522" t="s">
        <v>2</v>
      </c>
      <c r="L4" s="519" t="s">
        <v>20</v>
      </c>
      <c r="M4" s="523" t="s">
        <v>2</v>
      </c>
    </row>
    <row r="5" spans="1:13" ht="14.45" customHeight="1" x14ac:dyDescent="0.2">
      <c r="A5" s="542" t="s">
        <v>620</v>
      </c>
      <c r="B5" s="533">
        <v>1787.21</v>
      </c>
      <c r="C5" s="477">
        <v>1</v>
      </c>
      <c r="D5" s="546">
        <v>13</v>
      </c>
      <c r="E5" s="549" t="s">
        <v>620</v>
      </c>
      <c r="F5" s="533">
        <v>1594.29</v>
      </c>
      <c r="G5" s="501">
        <v>0.89205521455229098</v>
      </c>
      <c r="H5" s="481">
        <v>11</v>
      </c>
      <c r="I5" s="524">
        <v>0.84615384615384615</v>
      </c>
      <c r="J5" s="552">
        <v>192.92000000000002</v>
      </c>
      <c r="K5" s="501">
        <v>0.10794478544770901</v>
      </c>
      <c r="L5" s="481">
        <v>2</v>
      </c>
      <c r="M5" s="524">
        <v>0.15384615384615385</v>
      </c>
    </row>
    <row r="6" spans="1:13" ht="14.45" customHeight="1" x14ac:dyDescent="0.2">
      <c r="A6" s="543" t="s">
        <v>621</v>
      </c>
      <c r="B6" s="534">
        <v>0</v>
      </c>
      <c r="C6" s="484"/>
      <c r="D6" s="547">
        <v>1</v>
      </c>
      <c r="E6" s="550" t="s">
        <v>621</v>
      </c>
      <c r="F6" s="534"/>
      <c r="G6" s="502"/>
      <c r="H6" s="488"/>
      <c r="I6" s="525">
        <v>0</v>
      </c>
      <c r="J6" s="553">
        <v>0</v>
      </c>
      <c r="K6" s="502"/>
      <c r="L6" s="488">
        <v>1</v>
      </c>
      <c r="M6" s="525">
        <v>1</v>
      </c>
    </row>
    <row r="7" spans="1:13" ht="14.45" customHeight="1" x14ac:dyDescent="0.2">
      <c r="A7" s="543" t="s">
        <v>622</v>
      </c>
      <c r="B7" s="534">
        <v>111.73</v>
      </c>
      <c r="C7" s="484">
        <v>1</v>
      </c>
      <c r="D7" s="547">
        <v>2</v>
      </c>
      <c r="E7" s="550" t="s">
        <v>622</v>
      </c>
      <c r="F7" s="534"/>
      <c r="G7" s="502">
        <v>0</v>
      </c>
      <c r="H7" s="488"/>
      <c r="I7" s="525">
        <v>0</v>
      </c>
      <c r="J7" s="553">
        <v>111.73</v>
      </c>
      <c r="K7" s="502">
        <v>1</v>
      </c>
      <c r="L7" s="488">
        <v>2</v>
      </c>
      <c r="M7" s="525">
        <v>1</v>
      </c>
    </row>
    <row r="8" spans="1:13" ht="14.45" customHeight="1" x14ac:dyDescent="0.2">
      <c r="A8" s="543" t="s">
        <v>623</v>
      </c>
      <c r="B8" s="534">
        <v>600.29999999999995</v>
      </c>
      <c r="C8" s="484">
        <v>1</v>
      </c>
      <c r="D8" s="547">
        <v>1</v>
      </c>
      <c r="E8" s="550" t="s">
        <v>623</v>
      </c>
      <c r="F8" s="534">
        <v>600.29999999999995</v>
      </c>
      <c r="G8" s="502">
        <v>1</v>
      </c>
      <c r="H8" s="488">
        <v>1</v>
      </c>
      <c r="I8" s="525">
        <v>1</v>
      </c>
      <c r="J8" s="553"/>
      <c r="K8" s="502">
        <v>0</v>
      </c>
      <c r="L8" s="488"/>
      <c r="M8" s="525">
        <v>0</v>
      </c>
    </row>
    <row r="9" spans="1:13" ht="14.45" customHeight="1" x14ac:dyDescent="0.2">
      <c r="A9" s="543" t="s">
        <v>624</v>
      </c>
      <c r="B9" s="534">
        <v>35.25</v>
      </c>
      <c r="C9" s="484">
        <v>1</v>
      </c>
      <c r="D9" s="547">
        <v>1</v>
      </c>
      <c r="E9" s="550" t="s">
        <v>624</v>
      </c>
      <c r="F9" s="534">
        <v>35.25</v>
      </c>
      <c r="G9" s="502">
        <v>1</v>
      </c>
      <c r="H9" s="488">
        <v>1</v>
      </c>
      <c r="I9" s="525">
        <v>1</v>
      </c>
      <c r="J9" s="553"/>
      <c r="K9" s="502">
        <v>0</v>
      </c>
      <c r="L9" s="488"/>
      <c r="M9" s="525">
        <v>0</v>
      </c>
    </row>
    <row r="10" spans="1:13" ht="14.45" customHeight="1" x14ac:dyDescent="0.2">
      <c r="A10" s="543" t="s">
        <v>625</v>
      </c>
      <c r="B10" s="534">
        <v>3300.67</v>
      </c>
      <c r="C10" s="484">
        <v>1</v>
      </c>
      <c r="D10" s="547">
        <v>10</v>
      </c>
      <c r="E10" s="550" t="s">
        <v>625</v>
      </c>
      <c r="F10" s="534">
        <v>2343.4300000000003</v>
      </c>
      <c r="G10" s="502">
        <v>0.7099861543262429</v>
      </c>
      <c r="H10" s="488">
        <v>8</v>
      </c>
      <c r="I10" s="525">
        <v>0.8</v>
      </c>
      <c r="J10" s="553">
        <v>957.24</v>
      </c>
      <c r="K10" s="502">
        <v>0.29001384567375715</v>
      </c>
      <c r="L10" s="488">
        <v>2</v>
      </c>
      <c r="M10" s="525">
        <v>0.2</v>
      </c>
    </row>
    <row r="11" spans="1:13" ht="14.45" customHeight="1" x14ac:dyDescent="0.2">
      <c r="A11" s="543" t="s">
        <v>626</v>
      </c>
      <c r="B11" s="534">
        <v>243.84</v>
      </c>
      <c r="C11" s="484">
        <v>1</v>
      </c>
      <c r="D11" s="547">
        <v>2</v>
      </c>
      <c r="E11" s="550" t="s">
        <v>626</v>
      </c>
      <c r="F11" s="534">
        <v>243.84</v>
      </c>
      <c r="G11" s="502">
        <v>1</v>
      </c>
      <c r="H11" s="488">
        <v>2</v>
      </c>
      <c r="I11" s="525">
        <v>1</v>
      </c>
      <c r="J11" s="553"/>
      <c r="K11" s="502">
        <v>0</v>
      </c>
      <c r="L11" s="488"/>
      <c r="M11" s="525">
        <v>0</v>
      </c>
    </row>
    <row r="12" spans="1:13" ht="14.45" customHeight="1" thickBot="1" x14ac:dyDescent="0.25">
      <c r="A12" s="544" t="s">
        <v>627</v>
      </c>
      <c r="B12" s="535">
        <v>830.8</v>
      </c>
      <c r="C12" s="491">
        <v>1</v>
      </c>
      <c r="D12" s="548">
        <v>5</v>
      </c>
      <c r="E12" s="551" t="s">
        <v>627</v>
      </c>
      <c r="F12" s="535">
        <v>649.65</v>
      </c>
      <c r="G12" s="503">
        <v>0.78195714973519503</v>
      </c>
      <c r="H12" s="495">
        <v>3</v>
      </c>
      <c r="I12" s="526">
        <v>0.6</v>
      </c>
      <c r="J12" s="554">
        <v>181.14999999999998</v>
      </c>
      <c r="K12" s="503">
        <v>0.21804285026480499</v>
      </c>
      <c r="L12" s="495">
        <v>2</v>
      </c>
      <c r="M12" s="526">
        <v>0.4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8790650D-C98A-4747-81ED-45AAAC55D9E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3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59" t="s">
        <v>729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1" t="s">
        <v>270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6909.8</v>
      </c>
      <c r="N3" s="66">
        <f>SUBTOTAL(9,N7:N1048576)</f>
        <v>46</v>
      </c>
      <c r="O3" s="66">
        <f>SUBTOTAL(9,O7:O1048576)</f>
        <v>35</v>
      </c>
      <c r="P3" s="66">
        <f>SUBTOTAL(9,P7:P1048576)</f>
        <v>5466.76</v>
      </c>
      <c r="Q3" s="67">
        <f>IF(M3=0,0,P3/M3)</f>
        <v>0.79116038090827523</v>
      </c>
      <c r="R3" s="66">
        <f>SUBTOTAL(9,R7:R1048576)</f>
        <v>37</v>
      </c>
      <c r="S3" s="67">
        <f>IF(N3=0,0,R3/N3)</f>
        <v>0.80434782608695654</v>
      </c>
      <c r="T3" s="66">
        <f>SUBTOTAL(9,T7:T1048576)</f>
        <v>26</v>
      </c>
      <c r="U3" s="68">
        <f>IF(O3=0,0,T3/O3)</f>
        <v>0.74285714285714288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7" customFormat="1" ht="14.45" customHeight="1" thickBot="1" x14ac:dyDescent="0.25">
      <c r="A6" s="555" t="s">
        <v>23</v>
      </c>
      <c r="B6" s="556" t="s">
        <v>5</v>
      </c>
      <c r="C6" s="555" t="s">
        <v>24</v>
      </c>
      <c r="D6" s="556" t="s">
        <v>6</v>
      </c>
      <c r="E6" s="556" t="s">
        <v>151</v>
      </c>
      <c r="F6" s="556" t="s">
        <v>25</v>
      </c>
      <c r="G6" s="556" t="s">
        <v>26</v>
      </c>
      <c r="H6" s="556" t="s">
        <v>8</v>
      </c>
      <c r="I6" s="556" t="s">
        <v>10</v>
      </c>
      <c r="J6" s="556" t="s">
        <v>11</v>
      </c>
      <c r="K6" s="556" t="s">
        <v>12</v>
      </c>
      <c r="L6" s="556" t="s">
        <v>27</v>
      </c>
      <c r="M6" s="557" t="s">
        <v>14</v>
      </c>
      <c r="N6" s="558" t="s">
        <v>28</v>
      </c>
      <c r="O6" s="558" t="s">
        <v>28</v>
      </c>
      <c r="P6" s="558" t="s">
        <v>14</v>
      </c>
      <c r="Q6" s="558" t="s">
        <v>2</v>
      </c>
      <c r="R6" s="558" t="s">
        <v>28</v>
      </c>
      <c r="S6" s="558" t="s">
        <v>2</v>
      </c>
      <c r="T6" s="558" t="s">
        <v>28</v>
      </c>
      <c r="U6" s="559" t="s">
        <v>2</v>
      </c>
    </row>
    <row r="7" spans="1:21" ht="14.45" customHeight="1" x14ac:dyDescent="0.2">
      <c r="A7" s="560">
        <v>19</v>
      </c>
      <c r="B7" s="561" t="s">
        <v>609</v>
      </c>
      <c r="C7" s="561" t="s">
        <v>613</v>
      </c>
      <c r="D7" s="562" t="s">
        <v>727</v>
      </c>
      <c r="E7" s="563" t="s">
        <v>620</v>
      </c>
      <c r="F7" s="561" t="s">
        <v>610</v>
      </c>
      <c r="G7" s="561" t="s">
        <v>628</v>
      </c>
      <c r="H7" s="561" t="s">
        <v>522</v>
      </c>
      <c r="I7" s="561" t="s">
        <v>629</v>
      </c>
      <c r="J7" s="561" t="s">
        <v>630</v>
      </c>
      <c r="K7" s="561" t="s">
        <v>631</v>
      </c>
      <c r="L7" s="564">
        <v>176.32</v>
      </c>
      <c r="M7" s="564">
        <v>176.32</v>
      </c>
      <c r="N7" s="561">
        <v>1</v>
      </c>
      <c r="O7" s="565">
        <v>1</v>
      </c>
      <c r="P7" s="564">
        <v>176.32</v>
      </c>
      <c r="Q7" s="566">
        <v>1</v>
      </c>
      <c r="R7" s="561">
        <v>1</v>
      </c>
      <c r="S7" s="566">
        <v>1</v>
      </c>
      <c r="T7" s="565">
        <v>1</v>
      </c>
      <c r="U7" s="122">
        <v>1</v>
      </c>
    </row>
    <row r="8" spans="1:21" ht="14.45" customHeight="1" x14ac:dyDescent="0.2">
      <c r="A8" s="575">
        <v>19</v>
      </c>
      <c r="B8" s="576" t="s">
        <v>609</v>
      </c>
      <c r="C8" s="576" t="s">
        <v>613</v>
      </c>
      <c r="D8" s="577" t="s">
        <v>727</v>
      </c>
      <c r="E8" s="578" t="s">
        <v>620</v>
      </c>
      <c r="F8" s="576" t="s">
        <v>610</v>
      </c>
      <c r="G8" s="576" t="s">
        <v>632</v>
      </c>
      <c r="H8" s="576" t="s">
        <v>271</v>
      </c>
      <c r="I8" s="576" t="s">
        <v>633</v>
      </c>
      <c r="J8" s="576" t="s">
        <v>634</v>
      </c>
      <c r="K8" s="576" t="s">
        <v>635</v>
      </c>
      <c r="L8" s="579">
        <v>159.16999999999999</v>
      </c>
      <c r="M8" s="579">
        <v>477.51</v>
      </c>
      <c r="N8" s="576">
        <v>3</v>
      </c>
      <c r="O8" s="580">
        <v>3</v>
      </c>
      <c r="P8" s="579">
        <v>477.51</v>
      </c>
      <c r="Q8" s="581">
        <v>1</v>
      </c>
      <c r="R8" s="576">
        <v>3</v>
      </c>
      <c r="S8" s="581">
        <v>1</v>
      </c>
      <c r="T8" s="580">
        <v>3</v>
      </c>
      <c r="U8" s="582">
        <v>1</v>
      </c>
    </row>
    <row r="9" spans="1:21" ht="14.45" customHeight="1" x14ac:dyDescent="0.2">
      <c r="A9" s="575">
        <v>19</v>
      </c>
      <c r="B9" s="576" t="s">
        <v>609</v>
      </c>
      <c r="C9" s="576" t="s">
        <v>613</v>
      </c>
      <c r="D9" s="577" t="s">
        <v>727</v>
      </c>
      <c r="E9" s="578" t="s">
        <v>620</v>
      </c>
      <c r="F9" s="576" t="s">
        <v>610</v>
      </c>
      <c r="G9" s="576" t="s">
        <v>636</v>
      </c>
      <c r="H9" s="576" t="s">
        <v>271</v>
      </c>
      <c r="I9" s="576" t="s">
        <v>637</v>
      </c>
      <c r="J9" s="576" t="s">
        <v>638</v>
      </c>
      <c r="K9" s="576" t="s">
        <v>639</v>
      </c>
      <c r="L9" s="579">
        <v>27.75</v>
      </c>
      <c r="M9" s="579">
        <v>27.75</v>
      </c>
      <c r="N9" s="576">
        <v>1</v>
      </c>
      <c r="O9" s="580">
        <v>1</v>
      </c>
      <c r="P9" s="579">
        <v>27.75</v>
      </c>
      <c r="Q9" s="581">
        <v>1</v>
      </c>
      <c r="R9" s="576">
        <v>1</v>
      </c>
      <c r="S9" s="581">
        <v>1</v>
      </c>
      <c r="T9" s="580">
        <v>1</v>
      </c>
      <c r="U9" s="582">
        <v>1</v>
      </c>
    </row>
    <row r="10" spans="1:21" ht="14.45" customHeight="1" x14ac:dyDescent="0.2">
      <c r="A10" s="575">
        <v>19</v>
      </c>
      <c r="B10" s="576" t="s">
        <v>609</v>
      </c>
      <c r="C10" s="576" t="s">
        <v>613</v>
      </c>
      <c r="D10" s="577" t="s">
        <v>727</v>
      </c>
      <c r="E10" s="578" t="s">
        <v>620</v>
      </c>
      <c r="F10" s="576" t="s">
        <v>610</v>
      </c>
      <c r="G10" s="576" t="s">
        <v>640</v>
      </c>
      <c r="H10" s="576" t="s">
        <v>522</v>
      </c>
      <c r="I10" s="576" t="s">
        <v>641</v>
      </c>
      <c r="J10" s="576" t="s">
        <v>642</v>
      </c>
      <c r="K10" s="576" t="s">
        <v>643</v>
      </c>
      <c r="L10" s="579">
        <v>773.45</v>
      </c>
      <c r="M10" s="579">
        <v>773.45</v>
      </c>
      <c r="N10" s="576">
        <v>1</v>
      </c>
      <c r="O10" s="580">
        <v>1</v>
      </c>
      <c r="P10" s="579">
        <v>773.45</v>
      </c>
      <c r="Q10" s="581">
        <v>1</v>
      </c>
      <c r="R10" s="576">
        <v>1</v>
      </c>
      <c r="S10" s="581">
        <v>1</v>
      </c>
      <c r="T10" s="580">
        <v>1</v>
      </c>
      <c r="U10" s="582">
        <v>1</v>
      </c>
    </row>
    <row r="11" spans="1:21" ht="14.45" customHeight="1" x14ac:dyDescent="0.2">
      <c r="A11" s="575">
        <v>19</v>
      </c>
      <c r="B11" s="576" t="s">
        <v>609</v>
      </c>
      <c r="C11" s="576" t="s">
        <v>613</v>
      </c>
      <c r="D11" s="577" t="s">
        <v>727</v>
      </c>
      <c r="E11" s="578" t="s">
        <v>620</v>
      </c>
      <c r="F11" s="576" t="s">
        <v>610</v>
      </c>
      <c r="G11" s="576" t="s">
        <v>644</v>
      </c>
      <c r="H11" s="576" t="s">
        <v>271</v>
      </c>
      <c r="I11" s="576" t="s">
        <v>645</v>
      </c>
      <c r="J11" s="576" t="s">
        <v>564</v>
      </c>
      <c r="K11" s="576" t="s">
        <v>646</v>
      </c>
      <c r="L11" s="579">
        <v>25.53</v>
      </c>
      <c r="M11" s="579">
        <v>25.53</v>
      </c>
      <c r="N11" s="576">
        <v>1</v>
      </c>
      <c r="O11" s="580">
        <v>1</v>
      </c>
      <c r="P11" s="579">
        <v>25.53</v>
      </c>
      <c r="Q11" s="581">
        <v>1</v>
      </c>
      <c r="R11" s="576">
        <v>1</v>
      </c>
      <c r="S11" s="581">
        <v>1</v>
      </c>
      <c r="T11" s="580">
        <v>1</v>
      </c>
      <c r="U11" s="582">
        <v>1</v>
      </c>
    </row>
    <row r="12" spans="1:21" ht="14.45" customHeight="1" x14ac:dyDescent="0.2">
      <c r="A12" s="575">
        <v>19</v>
      </c>
      <c r="B12" s="576" t="s">
        <v>609</v>
      </c>
      <c r="C12" s="576" t="s">
        <v>613</v>
      </c>
      <c r="D12" s="577" t="s">
        <v>727</v>
      </c>
      <c r="E12" s="578" t="s">
        <v>620</v>
      </c>
      <c r="F12" s="576" t="s">
        <v>610</v>
      </c>
      <c r="G12" s="576" t="s">
        <v>647</v>
      </c>
      <c r="H12" s="576" t="s">
        <v>271</v>
      </c>
      <c r="I12" s="576" t="s">
        <v>648</v>
      </c>
      <c r="J12" s="576" t="s">
        <v>649</v>
      </c>
      <c r="K12" s="576" t="s">
        <v>650</v>
      </c>
      <c r="L12" s="579">
        <v>78.48</v>
      </c>
      <c r="M12" s="579">
        <v>78.48</v>
      </c>
      <c r="N12" s="576">
        <v>1</v>
      </c>
      <c r="O12" s="580">
        <v>1</v>
      </c>
      <c r="P12" s="579">
        <v>78.48</v>
      </c>
      <c r="Q12" s="581">
        <v>1</v>
      </c>
      <c r="R12" s="576">
        <v>1</v>
      </c>
      <c r="S12" s="581">
        <v>1</v>
      </c>
      <c r="T12" s="580">
        <v>1</v>
      </c>
      <c r="U12" s="582">
        <v>1</v>
      </c>
    </row>
    <row r="13" spans="1:21" ht="14.45" customHeight="1" x14ac:dyDescent="0.2">
      <c r="A13" s="575">
        <v>19</v>
      </c>
      <c r="B13" s="576" t="s">
        <v>609</v>
      </c>
      <c r="C13" s="576" t="s">
        <v>613</v>
      </c>
      <c r="D13" s="577" t="s">
        <v>727</v>
      </c>
      <c r="E13" s="578" t="s">
        <v>620</v>
      </c>
      <c r="F13" s="576" t="s">
        <v>610</v>
      </c>
      <c r="G13" s="576" t="s">
        <v>651</v>
      </c>
      <c r="H13" s="576" t="s">
        <v>271</v>
      </c>
      <c r="I13" s="576" t="s">
        <v>652</v>
      </c>
      <c r="J13" s="576" t="s">
        <v>653</v>
      </c>
      <c r="K13" s="576" t="s">
        <v>654</v>
      </c>
      <c r="L13" s="579">
        <v>38.56</v>
      </c>
      <c r="M13" s="579">
        <v>38.56</v>
      </c>
      <c r="N13" s="576">
        <v>1</v>
      </c>
      <c r="O13" s="580">
        <v>1</v>
      </c>
      <c r="P13" s="579"/>
      <c r="Q13" s="581">
        <v>0</v>
      </c>
      <c r="R13" s="576"/>
      <c r="S13" s="581">
        <v>0</v>
      </c>
      <c r="T13" s="580"/>
      <c r="U13" s="582">
        <v>0</v>
      </c>
    </row>
    <row r="14" spans="1:21" ht="14.45" customHeight="1" x14ac:dyDescent="0.2">
      <c r="A14" s="575">
        <v>19</v>
      </c>
      <c r="B14" s="576" t="s">
        <v>609</v>
      </c>
      <c r="C14" s="576" t="s">
        <v>613</v>
      </c>
      <c r="D14" s="577" t="s">
        <v>727</v>
      </c>
      <c r="E14" s="578" t="s">
        <v>620</v>
      </c>
      <c r="F14" s="576" t="s">
        <v>610</v>
      </c>
      <c r="G14" s="576" t="s">
        <v>655</v>
      </c>
      <c r="H14" s="576" t="s">
        <v>271</v>
      </c>
      <c r="I14" s="576" t="s">
        <v>656</v>
      </c>
      <c r="J14" s="576" t="s">
        <v>657</v>
      </c>
      <c r="K14" s="576" t="s">
        <v>658</v>
      </c>
      <c r="L14" s="579">
        <v>35.25</v>
      </c>
      <c r="M14" s="579">
        <v>35.25</v>
      </c>
      <c r="N14" s="576">
        <v>1</v>
      </c>
      <c r="O14" s="580">
        <v>1</v>
      </c>
      <c r="P14" s="579">
        <v>35.25</v>
      </c>
      <c r="Q14" s="581">
        <v>1</v>
      </c>
      <c r="R14" s="576">
        <v>1</v>
      </c>
      <c r="S14" s="581">
        <v>1</v>
      </c>
      <c r="T14" s="580">
        <v>1</v>
      </c>
      <c r="U14" s="582">
        <v>1</v>
      </c>
    </row>
    <row r="15" spans="1:21" ht="14.45" customHeight="1" x14ac:dyDescent="0.2">
      <c r="A15" s="575">
        <v>19</v>
      </c>
      <c r="B15" s="576" t="s">
        <v>609</v>
      </c>
      <c r="C15" s="576" t="s">
        <v>613</v>
      </c>
      <c r="D15" s="577" t="s">
        <v>727</v>
      </c>
      <c r="E15" s="578" t="s">
        <v>620</v>
      </c>
      <c r="F15" s="576" t="s">
        <v>610</v>
      </c>
      <c r="G15" s="576" t="s">
        <v>659</v>
      </c>
      <c r="H15" s="576" t="s">
        <v>522</v>
      </c>
      <c r="I15" s="576" t="s">
        <v>660</v>
      </c>
      <c r="J15" s="576" t="s">
        <v>661</v>
      </c>
      <c r="K15" s="576" t="s">
        <v>662</v>
      </c>
      <c r="L15" s="579">
        <v>154.36000000000001</v>
      </c>
      <c r="M15" s="579">
        <v>154.36000000000001</v>
      </c>
      <c r="N15" s="576">
        <v>1</v>
      </c>
      <c r="O15" s="580">
        <v>1</v>
      </c>
      <c r="P15" s="579"/>
      <c r="Q15" s="581">
        <v>0</v>
      </c>
      <c r="R15" s="576"/>
      <c r="S15" s="581">
        <v>0</v>
      </c>
      <c r="T15" s="580"/>
      <c r="U15" s="582">
        <v>0</v>
      </c>
    </row>
    <row r="16" spans="1:21" ht="14.45" customHeight="1" x14ac:dyDescent="0.2">
      <c r="A16" s="575">
        <v>19</v>
      </c>
      <c r="B16" s="576" t="s">
        <v>609</v>
      </c>
      <c r="C16" s="576" t="s">
        <v>613</v>
      </c>
      <c r="D16" s="577" t="s">
        <v>727</v>
      </c>
      <c r="E16" s="578" t="s">
        <v>620</v>
      </c>
      <c r="F16" s="576" t="s">
        <v>611</v>
      </c>
      <c r="G16" s="576" t="s">
        <v>663</v>
      </c>
      <c r="H16" s="576" t="s">
        <v>271</v>
      </c>
      <c r="I16" s="576" t="s">
        <v>664</v>
      </c>
      <c r="J16" s="576" t="s">
        <v>665</v>
      </c>
      <c r="K16" s="576"/>
      <c r="L16" s="579">
        <v>0</v>
      </c>
      <c r="M16" s="579">
        <v>0</v>
      </c>
      <c r="N16" s="576">
        <v>1</v>
      </c>
      <c r="O16" s="580">
        <v>1</v>
      </c>
      <c r="P16" s="579">
        <v>0</v>
      </c>
      <c r="Q16" s="581"/>
      <c r="R16" s="576">
        <v>1</v>
      </c>
      <c r="S16" s="581">
        <v>1</v>
      </c>
      <c r="T16" s="580">
        <v>1</v>
      </c>
      <c r="U16" s="582">
        <v>1</v>
      </c>
    </row>
    <row r="17" spans="1:21" ht="14.45" customHeight="1" x14ac:dyDescent="0.2">
      <c r="A17" s="575">
        <v>19</v>
      </c>
      <c r="B17" s="576" t="s">
        <v>609</v>
      </c>
      <c r="C17" s="576" t="s">
        <v>613</v>
      </c>
      <c r="D17" s="577" t="s">
        <v>727</v>
      </c>
      <c r="E17" s="578" t="s">
        <v>620</v>
      </c>
      <c r="F17" s="576" t="s">
        <v>611</v>
      </c>
      <c r="G17" s="576" t="s">
        <v>663</v>
      </c>
      <c r="H17" s="576" t="s">
        <v>271</v>
      </c>
      <c r="I17" s="576" t="s">
        <v>666</v>
      </c>
      <c r="J17" s="576" t="s">
        <v>665</v>
      </c>
      <c r="K17" s="576"/>
      <c r="L17" s="579">
        <v>0</v>
      </c>
      <c r="M17" s="579">
        <v>0</v>
      </c>
      <c r="N17" s="576">
        <v>1</v>
      </c>
      <c r="O17" s="580">
        <v>1</v>
      </c>
      <c r="P17" s="579">
        <v>0</v>
      </c>
      <c r="Q17" s="581"/>
      <c r="R17" s="576">
        <v>1</v>
      </c>
      <c r="S17" s="581">
        <v>1</v>
      </c>
      <c r="T17" s="580">
        <v>1</v>
      </c>
      <c r="U17" s="582">
        <v>1</v>
      </c>
    </row>
    <row r="18" spans="1:21" ht="14.45" customHeight="1" x14ac:dyDescent="0.2">
      <c r="A18" s="575">
        <v>19</v>
      </c>
      <c r="B18" s="576" t="s">
        <v>609</v>
      </c>
      <c r="C18" s="576" t="s">
        <v>613</v>
      </c>
      <c r="D18" s="577" t="s">
        <v>727</v>
      </c>
      <c r="E18" s="578" t="s">
        <v>623</v>
      </c>
      <c r="F18" s="576" t="s">
        <v>612</v>
      </c>
      <c r="G18" s="576" t="s">
        <v>667</v>
      </c>
      <c r="H18" s="576" t="s">
        <v>271</v>
      </c>
      <c r="I18" s="576" t="s">
        <v>668</v>
      </c>
      <c r="J18" s="576" t="s">
        <v>669</v>
      </c>
      <c r="K18" s="576" t="s">
        <v>670</v>
      </c>
      <c r="L18" s="579">
        <v>300.14999999999998</v>
      </c>
      <c r="M18" s="579">
        <v>600.29999999999995</v>
      </c>
      <c r="N18" s="576">
        <v>2</v>
      </c>
      <c r="O18" s="580">
        <v>1</v>
      </c>
      <c r="P18" s="579">
        <v>600.29999999999995</v>
      </c>
      <c r="Q18" s="581">
        <v>1</v>
      </c>
      <c r="R18" s="576">
        <v>2</v>
      </c>
      <c r="S18" s="581">
        <v>1</v>
      </c>
      <c r="T18" s="580">
        <v>1</v>
      </c>
      <c r="U18" s="582">
        <v>1</v>
      </c>
    </row>
    <row r="19" spans="1:21" ht="14.45" customHeight="1" x14ac:dyDescent="0.2">
      <c r="A19" s="575">
        <v>19</v>
      </c>
      <c r="B19" s="576" t="s">
        <v>609</v>
      </c>
      <c r="C19" s="576" t="s">
        <v>613</v>
      </c>
      <c r="D19" s="577" t="s">
        <v>727</v>
      </c>
      <c r="E19" s="578" t="s">
        <v>625</v>
      </c>
      <c r="F19" s="576" t="s">
        <v>610</v>
      </c>
      <c r="G19" s="576" t="s">
        <v>671</v>
      </c>
      <c r="H19" s="576" t="s">
        <v>522</v>
      </c>
      <c r="I19" s="576" t="s">
        <v>672</v>
      </c>
      <c r="J19" s="576" t="s">
        <v>673</v>
      </c>
      <c r="K19" s="576" t="s">
        <v>674</v>
      </c>
      <c r="L19" s="579">
        <v>165.41</v>
      </c>
      <c r="M19" s="579">
        <v>165.41</v>
      </c>
      <c r="N19" s="576">
        <v>1</v>
      </c>
      <c r="O19" s="580">
        <v>0.5</v>
      </c>
      <c r="P19" s="579">
        <v>165.41</v>
      </c>
      <c r="Q19" s="581">
        <v>1</v>
      </c>
      <c r="R19" s="576">
        <v>1</v>
      </c>
      <c r="S19" s="581">
        <v>1</v>
      </c>
      <c r="T19" s="580">
        <v>0.5</v>
      </c>
      <c r="U19" s="582">
        <v>1</v>
      </c>
    </row>
    <row r="20" spans="1:21" ht="14.45" customHeight="1" x14ac:dyDescent="0.2">
      <c r="A20" s="575">
        <v>19</v>
      </c>
      <c r="B20" s="576" t="s">
        <v>609</v>
      </c>
      <c r="C20" s="576" t="s">
        <v>613</v>
      </c>
      <c r="D20" s="577" t="s">
        <v>727</v>
      </c>
      <c r="E20" s="578" t="s">
        <v>625</v>
      </c>
      <c r="F20" s="576" t="s">
        <v>610</v>
      </c>
      <c r="G20" s="576" t="s">
        <v>628</v>
      </c>
      <c r="H20" s="576" t="s">
        <v>522</v>
      </c>
      <c r="I20" s="576" t="s">
        <v>629</v>
      </c>
      <c r="J20" s="576" t="s">
        <v>630</v>
      </c>
      <c r="K20" s="576" t="s">
        <v>631</v>
      </c>
      <c r="L20" s="579">
        <v>176.32</v>
      </c>
      <c r="M20" s="579">
        <v>705.28</v>
      </c>
      <c r="N20" s="576">
        <v>4</v>
      </c>
      <c r="O20" s="580">
        <v>2</v>
      </c>
      <c r="P20" s="579">
        <v>705.28</v>
      </c>
      <c r="Q20" s="581">
        <v>1</v>
      </c>
      <c r="R20" s="576">
        <v>4</v>
      </c>
      <c r="S20" s="581">
        <v>1</v>
      </c>
      <c r="T20" s="580">
        <v>2</v>
      </c>
      <c r="U20" s="582">
        <v>1</v>
      </c>
    </row>
    <row r="21" spans="1:21" ht="14.45" customHeight="1" x14ac:dyDescent="0.2">
      <c r="A21" s="575">
        <v>19</v>
      </c>
      <c r="B21" s="576" t="s">
        <v>609</v>
      </c>
      <c r="C21" s="576" t="s">
        <v>613</v>
      </c>
      <c r="D21" s="577" t="s">
        <v>727</v>
      </c>
      <c r="E21" s="578" t="s">
        <v>625</v>
      </c>
      <c r="F21" s="576" t="s">
        <v>610</v>
      </c>
      <c r="G21" s="576" t="s">
        <v>675</v>
      </c>
      <c r="H21" s="576" t="s">
        <v>271</v>
      </c>
      <c r="I21" s="576" t="s">
        <v>676</v>
      </c>
      <c r="J21" s="576" t="s">
        <v>677</v>
      </c>
      <c r="K21" s="576" t="s">
        <v>678</v>
      </c>
      <c r="L21" s="579">
        <v>273.33</v>
      </c>
      <c r="M21" s="579">
        <v>819.99</v>
      </c>
      <c r="N21" s="576">
        <v>3</v>
      </c>
      <c r="O21" s="580">
        <v>1.5</v>
      </c>
      <c r="P21" s="579">
        <v>819.99</v>
      </c>
      <c r="Q21" s="581">
        <v>1</v>
      </c>
      <c r="R21" s="576">
        <v>3</v>
      </c>
      <c r="S21" s="581">
        <v>1</v>
      </c>
      <c r="T21" s="580">
        <v>1.5</v>
      </c>
      <c r="U21" s="582">
        <v>1</v>
      </c>
    </row>
    <row r="22" spans="1:21" ht="14.45" customHeight="1" x14ac:dyDescent="0.2">
      <c r="A22" s="575">
        <v>19</v>
      </c>
      <c r="B22" s="576" t="s">
        <v>609</v>
      </c>
      <c r="C22" s="576" t="s">
        <v>613</v>
      </c>
      <c r="D22" s="577" t="s">
        <v>727</v>
      </c>
      <c r="E22" s="578" t="s">
        <v>625</v>
      </c>
      <c r="F22" s="576" t="s">
        <v>610</v>
      </c>
      <c r="G22" s="576" t="s">
        <v>640</v>
      </c>
      <c r="H22" s="576" t="s">
        <v>522</v>
      </c>
      <c r="I22" s="576" t="s">
        <v>641</v>
      </c>
      <c r="J22" s="576" t="s">
        <v>642</v>
      </c>
      <c r="K22" s="576" t="s">
        <v>643</v>
      </c>
      <c r="L22" s="579">
        <v>773.45</v>
      </c>
      <c r="M22" s="579">
        <v>773.45</v>
      </c>
      <c r="N22" s="576">
        <v>1</v>
      </c>
      <c r="O22" s="580">
        <v>1</v>
      </c>
      <c r="P22" s="579"/>
      <c r="Q22" s="581">
        <v>0</v>
      </c>
      <c r="R22" s="576"/>
      <c r="S22" s="581">
        <v>0</v>
      </c>
      <c r="T22" s="580"/>
      <c r="U22" s="582">
        <v>0</v>
      </c>
    </row>
    <row r="23" spans="1:21" ht="14.45" customHeight="1" x14ac:dyDescent="0.2">
      <c r="A23" s="575">
        <v>19</v>
      </c>
      <c r="B23" s="576" t="s">
        <v>609</v>
      </c>
      <c r="C23" s="576" t="s">
        <v>613</v>
      </c>
      <c r="D23" s="577" t="s">
        <v>727</v>
      </c>
      <c r="E23" s="578" t="s">
        <v>625</v>
      </c>
      <c r="F23" s="576" t="s">
        <v>610</v>
      </c>
      <c r="G23" s="576" t="s">
        <v>679</v>
      </c>
      <c r="H23" s="576" t="s">
        <v>522</v>
      </c>
      <c r="I23" s="576" t="s">
        <v>680</v>
      </c>
      <c r="J23" s="576" t="s">
        <v>681</v>
      </c>
      <c r="K23" s="576" t="s">
        <v>682</v>
      </c>
      <c r="L23" s="579">
        <v>186.87</v>
      </c>
      <c r="M23" s="579">
        <v>373.74</v>
      </c>
      <c r="N23" s="576">
        <v>2</v>
      </c>
      <c r="O23" s="580">
        <v>1</v>
      </c>
      <c r="P23" s="579">
        <v>373.74</v>
      </c>
      <c r="Q23" s="581">
        <v>1</v>
      </c>
      <c r="R23" s="576">
        <v>2</v>
      </c>
      <c r="S23" s="581">
        <v>1</v>
      </c>
      <c r="T23" s="580">
        <v>1</v>
      </c>
      <c r="U23" s="582">
        <v>1</v>
      </c>
    </row>
    <row r="24" spans="1:21" ht="14.45" customHeight="1" x14ac:dyDescent="0.2">
      <c r="A24" s="575">
        <v>19</v>
      </c>
      <c r="B24" s="576" t="s">
        <v>609</v>
      </c>
      <c r="C24" s="576" t="s">
        <v>613</v>
      </c>
      <c r="D24" s="577" t="s">
        <v>727</v>
      </c>
      <c r="E24" s="578" t="s">
        <v>625</v>
      </c>
      <c r="F24" s="576" t="s">
        <v>610</v>
      </c>
      <c r="G24" s="576" t="s">
        <v>683</v>
      </c>
      <c r="H24" s="576" t="s">
        <v>271</v>
      </c>
      <c r="I24" s="576" t="s">
        <v>684</v>
      </c>
      <c r="J24" s="576" t="s">
        <v>685</v>
      </c>
      <c r="K24" s="576" t="s">
        <v>686</v>
      </c>
      <c r="L24" s="579">
        <v>61.97</v>
      </c>
      <c r="M24" s="579">
        <v>61.97</v>
      </c>
      <c r="N24" s="576">
        <v>1</v>
      </c>
      <c r="O24" s="580">
        <v>1</v>
      </c>
      <c r="P24" s="579">
        <v>61.97</v>
      </c>
      <c r="Q24" s="581">
        <v>1</v>
      </c>
      <c r="R24" s="576">
        <v>1</v>
      </c>
      <c r="S24" s="581">
        <v>1</v>
      </c>
      <c r="T24" s="580">
        <v>1</v>
      </c>
      <c r="U24" s="582">
        <v>1</v>
      </c>
    </row>
    <row r="25" spans="1:21" ht="14.45" customHeight="1" x14ac:dyDescent="0.2">
      <c r="A25" s="575">
        <v>19</v>
      </c>
      <c r="B25" s="576" t="s">
        <v>609</v>
      </c>
      <c r="C25" s="576" t="s">
        <v>613</v>
      </c>
      <c r="D25" s="577" t="s">
        <v>727</v>
      </c>
      <c r="E25" s="578" t="s">
        <v>625</v>
      </c>
      <c r="F25" s="576" t="s">
        <v>610</v>
      </c>
      <c r="G25" s="576" t="s">
        <v>655</v>
      </c>
      <c r="H25" s="576" t="s">
        <v>271</v>
      </c>
      <c r="I25" s="576" t="s">
        <v>656</v>
      </c>
      <c r="J25" s="576" t="s">
        <v>657</v>
      </c>
      <c r="K25" s="576" t="s">
        <v>658</v>
      </c>
      <c r="L25" s="579">
        <v>35.25</v>
      </c>
      <c r="M25" s="579">
        <v>35.25</v>
      </c>
      <c r="N25" s="576">
        <v>1</v>
      </c>
      <c r="O25" s="580">
        <v>0.5</v>
      </c>
      <c r="P25" s="579">
        <v>35.25</v>
      </c>
      <c r="Q25" s="581">
        <v>1</v>
      </c>
      <c r="R25" s="576">
        <v>1</v>
      </c>
      <c r="S25" s="581">
        <v>1</v>
      </c>
      <c r="T25" s="580">
        <v>0.5</v>
      </c>
      <c r="U25" s="582">
        <v>1</v>
      </c>
    </row>
    <row r="26" spans="1:21" ht="14.45" customHeight="1" x14ac:dyDescent="0.2">
      <c r="A26" s="575">
        <v>19</v>
      </c>
      <c r="B26" s="576" t="s">
        <v>609</v>
      </c>
      <c r="C26" s="576" t="s">
        <v>613</v>
      </c>
      <c r="D26" s="577" t="s">
        <v>727</v>
      </c>
      <c r="E26" s="578" t="s">
        <v>625</v>
      </c>
      <c r="F26" s="576" t="s">
        <v>610</v>
      </c>
      <c r="G26" s="576" t="s">
        <v>687</v>
      </c>
      <c r="H26" s="576" t="s">
        <v>271</v>
      </c>
      <c r="I26" s="576" t="s">
        <v>688</v>
      </c>
      <c r="J26" s="576" t="s">
        <v>689</v>
      </c>
      <c r="K26" s="576" t="s">
        <v>690</v>
      </c>
      <c r="L26" s="579">
        <v>183.79</v>
      </c>
      <c r="M26" s="579">
        <v>183.79</v>
      </c>
      <c r="N26" s="576">
        <v>1</v>
      </c>
      <c r="O26" s="580">
        <v>1</v>
      </c>
      <c r="P26" s="579"/>
      <c r="Q26" s="581">
        <v>0</v>
      </c>
      <c r="R26" s="576"/>
      <c r="S26" s="581">
        <v>0</v>
      </c>
      <c r="T26" s="580"/>
      <c r="U26" s="582">
        <v>0</v>
      </c>
    </row>
    <row r="27" spans="1:21" ht="14.45" customHeight="1" x14ac:dyDescent="0.2">
      <c r="A27" s="575">
        <v>19</v>
      </c>
      <c r="B27" s="576" t="s">
        <v>609</v>
      </c>
      <c r="C27" s="576" t="s">
        <v>613</v>
      </c>
      <c r="D27" s="577" t="s">
        <v>727</v>
      </c>
      <c r="E27" s="578" t="s">
        <v>625</v>
      </c>
      <c r="F27" s="576" t="s">
        <v>610</v>
      </c>
      <c r="G27" s="576" t="s">
        <v>691</v>
      </c>
      <c r="H27" s="576" t="s">
        <v>271</v>
      </c>
      <c r="I27" s="576" t="s">
        <v>692</v>
      </c>
      <c r="J27" s="576" t="s">
        <v>693</v>
      </c>
      <c r="K27" s="576" t="s">
        <v>694</v>
      </c>
      <c r="L27" s="579">
        <v>118.65</v>
      </c>
      <c r="M27" s="579">
        <v>118.65</v>
      </c>
      <c r="N27" s="576">
        <v>1</v>
      </c>
      <c r="O27" s="580">
        <v>1</v>
      </c>
      <c r="P27" s="579">
        <v>118.65</v>
      </c>
      <c r="Q27" s="581">
        <v>1</v>
      </c>
      <c r="R27" s="576">
        <v>1</v>
      </c>
      <c r="S27" s="581">
        <v>1</v>
      </c>
      <c r="T27" s="580">
        <v>1</v>
      </c>
      <c r="U27" s="582">
        <v>1</v>
      </c>
    </row>
    <row r="28" spans="1:21" ht="14.45" customHeight="1" x14ac:dyDescent="0.2">
      <c r="A28" s="575">
        <v>19</v>
      </c>
      <c r="B28" s="576" t="s">
        <v>609</v>
      </c>
      <c r="C28" s="576" t="s">
        <v>613</v>
      </c>
      <c r="D28" s="577" t="s">
        <v>727</v>
      </c>
      <c r="E28" s="578" t="s">
        <v>625</v>
      </c>
      <c r="F28" s="576" t="s">
        <v>610</v>
      </c>
      <c r="G28" s="576" t="s">
        <v>695</v>
      </c>
      <c r="H28" s="576" t="s">
        <v>522</v>
      </c>
      <c r="I28" s="576" t="s">
        <v>696</v>
      </c>
      <c r="J28" s="576" t="s">
        <v>697</v>
      </c>
      <c r="K28" s="576" t="s">
        <v>698</v>
      </c>
      <c r="L28" s="579">
        <v>63.14</v>
      </c>
      <c r="M28" s="579">
        <v>63.14</v>
      </c>
      <c r="N28" s="576">
        <v>1</v>
      </c>
      <c r="O28" s="580">
        <v>0.5</v>
      </c>
      <c r="P28" s="579">
        <v>63.14</v>
      </c>
      <c r="Q28" s="581">
        <v>1</v>
      </c>
      <c r="R28" s="576">
        <v>1</v>
      </c>
      <c r="S28" s="581">
        <v>1</v>
      </c>
      <c r="T28" s="580">
        <v>0.5</v>
      </c>
      <c r="U28" s="582">
        <v>1</v>
      </c>
    </row>
    <row r="29" spans="1:21" ht="14.45" customHeight="1" x14ac:dyDescent="0.2">
      <c r="A29" s="575">
        <v>19</v>
      </c>
      <c r="B29" s="576" t="s">
        <v>609</v>
      </c>
      <c r="C29" s="576" t="s">
        <v>613</v>
      </c>
      <c r="D29" s="577" t="s">
        <v>727</v>
      </c>
      <c r="E29" s="578" t="s">
        <v>627</v>
      </c>
      <c r="F29" s="576" t="s">
        <v>610</v>
      </c>
      <c r="G29" s="576" t="s">
        <v>632</v>
      </c>
      <c r="H29" s="576" t="s">
        <v>271</v>
      </c>
      <c r="I29" s="576" t="s">
        <v>699</v>
      </c>
      <c r="J29" s="576" t="s">
        <v>634</v>
      </c>
      <c r="K29" s="576" t="s">
        <v>700</v>
      </c>
      <c r="L29" s="579">
        <v>92.85</v>
      </c>
      <c r="M29" s="579">
        <v>92.85</v>
      </c>
      <c r="N29" s="576">
        <v>1</v>
      </c>
      <c r="O29" s="580">
        <v>1</v>
      </c>
      <c r="P29" s="579"/>
      <c r="Q29" s="581">
        <v>0</v>
      </c>
      <c r="R29" s="576"/>
      <c r="S29" s="581">
        <v>0</v>
      </c>
      <c r="T29" s="580"/>
      <c r="U29" s="582">
        <v>0</v>
      </c>
    </row>
    <row r="30" spans="1:21" ht="14.45" customHeight="1" x14ac:dyDescent="0.2">
      <c r="A30" s="575">
        <v>19</v>
      </c>
      <c r="B30" s="576" t="s">
        <v>609</v>
      </c>
      <c r="C30" s="576" t="s">
        <v>613</v>
      </c>
      <c r="D30" s="577" t="s">
        <v>727</v>
      </c>
      <c r="E30" s="578" t="s">
        <v>627</v>
      </c>
      <c r="F30" s="576" t="s">
        <v>610</v>
      </c>
      <c r="G30" s="576" t="s">
        <v>632</v>
      </c>
      <c r="H30" s="576" t="s">
        <v>271</v>
      </c>
      <c r="I30" s="576" t="s">
        <v>633</v>
      </c>
      <c r="J30" s="576" t="s">
        <v>634</v>
      </c>
      <c r="K30" s="576" t="s">
        <v>635</v>
      </c>
      <c r="L30" s="579">
        <v>159.16999999999999</v>
      </c>
      <c r="M30" s="579">
        <v>159.16999999999999</v>
      </c>
      <c r="N30" s="576">
        <v>1</v>
      </c>
      <c r="O30" s="580">
        <v>0.5</v>
      </c>
      <c r="P30" s="579">
        <v>159.16999999999999</v>
      </c>
      <c r="Q30" s="581">
        <v>1</v>
      </c>
      <c r="R30" s="576">
        <v>1</v>
      </c>
      <c r="S30" s="581">
        <v>1</v>
      </c>
      <c r="T30" s="580">
        <v>0.5</v>
      </c>
      <c r="U30" s="582">
        <v>1</v>
      </c>
    </row>
    <row r="31" spans="1:21" ht="14.45" customHeight="1" x14ac:dyDescent="0.2">
      <c r="A31" s="575">
        <v>19</v>
      </c>
      <c r="B31" s="576" t="s">
        <v>609</v>
      </c>
      <c r="C31" s="576" t="s">
        <v>613</v>
      </c>
      <c r="D31" s="577" t="s">
        <v>727</v>
      </c>
      <c r="E31" s="578" t="s">
        <v>627</v>
      </c>
      <c r="F31" s="576" t="s">
        <v>610</v>
      </c>
      <c r="G31" s="576" t="s">
        <v>701</v>
      </c>
      <c r="H31" s="576" t="s">
        <v>271</v>
      </c>
      <c r="I31" s="576" t="s">
        <v>702</v>
      </c>
      <c r="J31" s="576" t="s">
        <v>703</v>
      </c>
      <c r="K31" s="576" t="s">
        <v>704</v>
      </c>
      <c r="L31" s="579">
        <v>88.3</v>
      </c>
      <c r="M31" s="579">
        <v>88.3</v>
      </c>
      <c r="N31" s="576">
        <v>1</v>
      </c>
      <c r="O31" s="580">
        <v>1</v>
      </c>
      <c r="P31" s="579"/>
      <c r="Q31" s="581">
        <v>0</v>
      </c>
      <c r="R31" s="576"/>
      <c r="S31" s="581">
        <v>0</v>
      </c>
      <c r="T31" s="580"/>
      <c r="U31" s="582">
        <v>0</v>
      </c>
    </row>
    <row r="32" spans="1:21" ht="14.45" customHeight="1" x14ac:dyDescent="0.2">
      <c r="A32" s="575">
        <v>19</v>
      </c>
      <c r="B32" s="576" t="s">
        <v>609</v>
      </c>
      <c r="C32" s="576" t="s">
        <v>613</v>
      </c>
      <c r="D32" s="577" t="s">
        <v>727</v>
      </c>
      <c r="E32" s="578" t="s">
        <v>627</v>
      </c>
      <c r="F32" s="576" t="s">
        <v>610</v>
      </c>
      <c r="G32" s="576" t="s">
        <v>647</v>
      </c>
      <c r="H32" s="576" t="s">
        <v>271</v>
      </c>
      <c r="I32" s="576" t="s">
        <v>705</v>
      </c>
      <c r="J32" s="576" t="s">
        <v>649</v>
      </c>
      <c r="K32" s="576" t="s">
        <v>650</v>
      </c>
      <c r="L32" s="579">
        <v>78.48</v>
      </c>
      <c r="M32" s="579">
        <v>156.96</v>
      </c>
      <c r="N32" s="576">
        <v>2</v>
      </c>
      <c r="O32" s="580">
        <v>0.5</v>
      </c>
      <c r="P32" s="579">
        <v>156.96</v>
      </c>
      <c r="Q32" s="581">
        <v>1</v>
      </c>
      <c r="R32" s="576">
        <v>2</v>
      </c>
      <c r="S32" s="581">
        <v>1</v>
      </c>
      <c r="T32" s="580">
        <v>0.5</v>
      </c>
      <c r="U32" s="582">
        <v>1</v>
      </c>
    </row>
    <row r="33" spans="1:21" ht="14.45" customHeight="1" x14ac:dyDescent="0.2">
      <c r="A33" s="575">
        <v>19</v>
      </c>
      <c r="B33" s="576" t="s">
        <v>609</v>
      </c>
      <c r="C33" s="576" t="s">
        <v>613</v>
      </c>
      <c r="D33" s="577" t="s">
        <v>727</v>
      </c>
      <c r="E33" s="578" t="s">
        <v>627</v>
      </c>
      <c r="F33" s="576" t="s">
        <v>610</v>
      </c>
      <c r="G33" s="576" t="s">
        <v>706</v>
      </c>
      <c r="H33" s="576" t="s">
        <v>271</v>
      </c>
      <c r="I33" s="576" t="s">
        <v>707</v>
      </c>
      <c r="J33" s="576" t="s">
        <v>708</v>
      </c>
      <c r="K33" s="576" t="s">
        <v>709</v>
      </c>
      <c r="L33" s="579">
        <v>83.38</v>
      </c>
      <c r="M33" s="579">
        <v>333.52</v>
      </c>
      <c r="N33" s="576">
        <v>4</v>
      </c>
      <c r="O33" s="580">
        <v>2</v>
      </c>
      <c r="P33" s="579">
        <v>333.52</v>
      </c>
      <c r="Q33" s="581">
        <v>1</v>
      </c>
      <c r="R33" s="576">
        <v>4</v>
      </c>
      <c r="S33" s="581">
        <v>1</v>
      </c>
      <c r="T33" s="580">
        <v>2</v>
      </c>
      <c r="U33" s="582">
        <v>1</v>
      </c>
    </row>
    <row r="34" spans="1:21" ht="14.45" customHeight="1" x14ac:dyDescent="0.2">
      <c r="A34" s="575">
        <v>19</v>
      </c>
      <c r="B34" s="576" t="s">
        <v>609</v>
      </c>
      <c r="C34" s="576" t="s">
        <v>613</v>
      </c>
      <c r="D34" s="577" t="s">
        <v>727</v>
      </c>
      <c r="E34" s="578" t="s">
        <v>622</v>
      </c>
      <c r="F34" s="576" t="s">
        <v>610</v>
      </c>
      <c r="G34" s="576" t="s">
        <v>710</v>
      </c>
      <c r="H34" s="576" t="s">
        <v>271</v>
      </c>
      <c r="I34" s="576" t="s">
        <v>711</v>
      </c>
      <c r="J34" s="576" t="s">
        <v>712</v>
      </c>
      <c r="K34" s="576" t="s">
        <v>713</v>
      </c>
      <c r="L34" s="579">
        <v>42.14</v>
      </c>
      <c r="M34" s="579">
        <v>42.14</v>
      </c>
      <c r="N34" s="576">
        <v>1</v>
      </c>
      <c r="O34" s="580">
        <v>1</v>
      </c>
      <c r="P34" s="579"/>
      <c r="Q34" s="581">
        <v>0</v>
      </c>
      <c r="R34" s="576"/>
      <c r="S34" s="581">
        <v>0</v>
      </c>
      <c r="T34" s="580"/>
      <c r="U34" s="582">
        <v>0</v>
      </c>
    </row>
    <row r="35" spans="1:21" ht="14.45" customHeight="1" x14ac:dyDescent="0.2">
      <c r="A35" s="575">
        <v>19</v>
      </c>
      <c r="B35" s="576" t="s">
        <v>609</v>
      </c>
      <c r="C35" s="576" t="s">
        <v>613</v>
      </c>
      <c r="D35" s="577" t="s">
        <v>727</v>
      </c>
      <c r="E35" s="578" t="s">
        <v>622</v>
      </c>
      <c r="F35" s="576" t="s">
        <v>610</v>
      </c>
      <c r="G35" s="576" t="s">
        <v>714</v>
      </c>
      <c r="H35" s="576" t="s">
        <v>271</v>
      </c>
      <c r="I35" s="576" t="s">
        <v>715</v>
      </c>
      <c r="J35" s="576" t="s">
        <v>716</v>
      </c>
      <c r="K35" s="576" t="s">
        <v>717</v>
      </c>
      <c r="L35" s="579">
        <v>69.59</v>
      </c>
      <c r="M35" s="579">
        <v>69.59</v>
      </c>
      <c r="N35" s="576">
        <v>1</v>
      </c>
      <c r="O35" s="580">
        <v>1</v>
      </c>
      <c r="P35" s="579"/>
      <c r="Q35" s="581">
        <v>0</v>
      </c>
      <c r="R35" s="576"/>
      <c r="S35" s="581">
        <v>0</v>
      </c>
      <c r="T35" s="580"/>
      <c r="U35" s="582">
        <v>0</v>
      </c>
    </row>
    <row r="36" spans="1:21" ht="14.45" customHeight="1" x14ac:dyDescent="0.2">
      <c r="A36" s="575">
        <v>19</v>
      </c>
      <c r="B36" s="576" t="s">
        <v>609</v>
      </c>
      <c r="C36" s="576" t="s">
        <v>615</v>
      </c>
      <c r="D36" s="577" t="s">
        <v>728</v>
      </c>
      <c r="E36" s="578" t="s">
        <v>621</v>
      </c>
      <c r="F36" s="576" t="s">
        <v>610</v>
      </c>
      <c r="G36" s="576" t="s">
        <v>718</v>
      </c>
      <c r="H36" s="576" t="s">
        <v>522</v>
      </c>
      <c r="I36" s="576" t="s">
        <v>719</v>
      </c>
      <c r="J36" s="576" t="s">
        <v>720</v>
      </c>
      <c r="K36" s="576" t="s">
        <v>721</v>
      </c>
      <c r="L36" s="579">
        <v>0</v>
      </c>
      <c r="M36" s="579">
        <v>0</v>
      </c>
      <c r="N36" s="576">
        <v>1</v>
      </c>
      <c r="O36" s="580">
        <v>1</v>
      </c>
      <c r="P36" s="579"/>
      <c r="Q36" s="581"/>
      <c r="R36" s="576"/>
      <c r="S36" s="581">
        <v>0</v>
      </c>
      <c r="T36" s="580"/>
      <c r="U36" s="582">
        <v>0</v>
      </c>
    </row>
    <row r="37" spans="1:21" ht="14.45" customHeight="1" x14ac:dyDescent="0.2">
      <c r="A37" s="575">
        <v>19</v>
      </c>
      <c r="B37" s="576" t="s">
        <v>609</v>
      </c>
      <c r="C37" s="576" t="s">
        <v>615</v>
      </c>
      <c r="D37" s="577" t="s">
        <v>728</v>
      </c>
      <c r="E37" s="578" t="s">
        <v>624</v>
      </c>
      <c r="F37" s="576" t="s">
        <v>610</v>
      </c>
      <c r="G37" s="576" t="s">
        <v>655</v>
      </c>
      <c r="H37" s="576" t="s">
        <v>271</v>
      </c>
      <c r="I37" s="576" t="s">
        <v>722</v>
      </c>
      <c r="J37" s="576" t="s">
        <v>723</v>
      </c>
      <c r="K37" s="576" t="s">
        <v>724</v>
      </c>
      <c r="L37" s="579">
        <v>35.25</v>
      </c>
      <c r="M37" s="579">
        <v>35.25</v>
      </c>
      <c r="N37" s="576">
        <v>1</v>
      </c>
      <c r="O37" s="580">
        <v>1</v>
      </c>
      <c r="P37" s="579">
        <v>35.25</v>
      </c>
      <c r="Q37" s="581">
        <v>1</v>
      </c>
      <c r="R37" s="576">
        <v>1</v>
      </c>
      <c r="S37" s="581">
        <v>1</v>
      </c>
      <c r="T37" s="580">
        <v>1</v>
      </c>
      <c r="U37" s="582">
        <v>1</v>
      </c>
    </row>
    <row r="38" spans="1:21" ht="14.45" customHeight="1" thickBot="1" x14ac:dyDescent="0.25">
      <c r="A38" s="567">
        <v>19</v>
      </c>
      <c r="B38" s="568" t="s">
        <v>609</v>
      </c>
      <c r="C38" s="568" t="s">
        <v>615</v>
      </c>
      <c r="D38" s="569" t="s">
        <v>728</v>
      </c>
      <c r="E38" s="570" t="s">
        <v>626</v>
      </c>
      <c r="F38" s="568" t="s">
        <v>610</v>
      </c>
      <c r="G38" s="568" t="s">
        <v>725</v>
      </c>
      <c r="H38" s="568" t="s">
        <v>271</v>
      </c>
      <c r="I38" s="568" t="s">
        <v>726</v>
      </c>
      <c r="J38" s="568" t="s">
        <v>583</v>
      </c>
      <c r="K38" s="568" t="s">
        <v>584</v>
      </c>
      <c r="L38" s="571">
        <v>121.92</v>
      </c>
      <c r="M38" s="571">
        <v>243.84</v>
      </c>
      <c r="N38" s="568">
        <v>2</v>
      </c>
      <c r="O38" s="572">
        <v>2</v>
      </c>
      <c r="P38" s="571">
        <v>243.84</v>
      </c>
      <c r="Q38" s="573">
        <v>1</v>
      </c>
      <c r="R38" s="568">
        <v>2</v>
      </c>
      <c r="S38" s="573">
        <v>1</v>
      </c>
      <c r="T38" s="572">
        <v>2</v>
      </c>
      <c r="U38" s="574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D9B416E7-0342-4028-80BA-193CCB8E436F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730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83" t="s">
        <v>165</v>
      </c>
      <c r="B4" s="498" t="s">
        <v>14</v>
      </c>
      <c r="C4" s="499" t="s">
        <v>2</v>
      </c>
      <c r="D4" s="498" t="s">
        <v>14</v>
      </c>
      <c r="E4" s="499" t="s">
        <v>2</v>
      </c>
      <c r="F4" s="500" t="s">
        <v>14</v>
      </c>
    </row>
    <row r="5" spans="1:6" ht="14.45" customHeight="1" x14ac:dyDescent="0.2">
      <c r="A5" s="589" t="s">
        <v>620</v>
      </c>
      <c r="B5" s="116"/>
      <c r="C5" s="566">
        <v>0</v>
      </c>
      <c r="D5" s="116">
        <v>1104.1300000000001</v>
      </c>
      <c r="E5" s="566">
        <v>1</v>
      </c>
      <c r="F5" s="584">
        <v>1104.1300000000001</v>
      </c>
    </row>
    <row r="6" spans="1:6" ht="14.45" customHeight="1" x14ac:dyDescent="0.2">
      <c r="A6" s="590" t="s">
        <v>621</v>
      </c>
      <c r="B6" s="585"/>
      <c r="C6" s="581"/>
      <c r="D6" s="585">
        <v>0</v>
      </c>
      <c r="E6" s="581"/>
      <c r="F6" s="586">
        <v>0</v>
      </c>
    </row>
    <row r="7" spans="1:6" ht="14.45" customHeight="1" thickBot="1" x14ac:dyDescent="0.25">
      <c r="A7" s="513" t="s">
        <v>625</v>
      </c>
      <c r="B7" s="504"/>
      <c r="C7" s="505">
        <v>0</v>
      </c>
      <c r="D7" s="504">
        <v>2081.0199999999995</v>
      </c>
      <c r="E7" s="505">
        <v>1</v>
      </c>
      <c r="F7" s="506">
        <v>2081.0199999999995</v>
      </c>
    </row>
    <row r="8" spans="1:6" ht="14.45" customHeight="1" thickBot="1" x14ac:dyDescent="0.25">
      <c r="A8" s="507" t="s">
        <v>3</v>
      </c>
      <c r="B8" s="508"/>
      <c r="C8" s="509">
        <v>0</v>
      </c>
      <c r="D8" s="508">
        <v>3185.1499999999996</v>
      </c>
      <c r="E8" s="509">
        <v>1</v>
      </c>
      <c r="F8" s="510">
        <v>3185.1499999999996</v>
      </c>
    </row>
    <row r="9" spans="1:6" ht="14.45" customHeight="1" thickBot="1" x14ac:dyDescent="0.25"/>
    <row r="10" spans="1:6" ht="14.45" customHeight="1" x14ac:dyDescent="0.2">
      <c r="A10" s="589" t="s">
        <v>731</v>
      </c>
      <c r="B10" s="116"/>
      <c r="C10" s="566">
        <v>0</v>
      </c>
      <c r="D10" s="116">
        <v>373.74</v>
      </c>
      <c r="E10" s="566">
        <v>1</v>
      </c>
      <c r="F10" s="584">
        <v>373.74</v>
      </c>
    </row>
    <row r="11" spans="1:6" ht="14.45" customHeight="1" x14ac:dyDescent="0.2">
      <c r="A11" s="590" t="s">
        <v>732</v>
      </c>
      <c r="B11" s="585"/>
      <c r="C11" s="581">
        <v>0</v>
      </c>
      <c r="D11" s="585">
        <v>154.36000000000001</v>
      </c>
      <c r="E11" s="581">
        <v>1</v>
      </c>
      <c r="F11" s="586">
        <v>154.36000000000001</v>
      </c>
    </row>
    <row r="12" spans="1:6" ht="14.45" customHeight="1" x14ac:dyDescent="0.2">
      <c r="A12" s="590" t="s">
        <v>733</v>
      </c>
      <c r="B12" s="585"/>
      <c r="C12" s="581">
        <v>0</v>
      </c>
      <c r="D12" s="585">
        <v>881.6</v>
      </c>
      <c r="E12" s="581">
        <v>1</v>
      </c>
      <c r="F12" s="586">
        <v>881.6</v>
      </c>
    </row>
    <row r="13" spans="1:6" ht="14.45" customHeight="1" x14ac:dyDescent="0.2">
      <c r="A13" s="590" t="s">
        <v>734</v>
      </c>
      <c r="B13" s="585"/>
      <c r="C13" s="581">
        <v>0</v>
      </c>
      <c r="D13" s="585">
        <v>165.41</v>
      </c>
      <c r="E13" s="581">
        <v>1</v>
      </c>
      <c r="F13" s="586">
        <v>165.41</v>
      </c>
    </row>
    <row r="14" spans="1:6" ht="14.45" customHeight="1" x14ac:dyDescent="0.2">
      <c r="A14" s="590" t="s">
        <v>735</v>
      </c>
      <c r="B14" s="585"/>
      <c r="C14" s="581">
        <v>0</v>
      </c>
      <c r="D14" s="585">
        <v>63.14</v>
      </c>
      <c r="E14" s="581">
        <v>1</v>
      </c>
      <c r="F14" s="586">
        <v>63.14</v>
      </c>
    </row>
    <row r="15" spans="1:6" ht="14.45" customHeight="1" x14ac:dyDescent="0.2">
      <c r="A15" s="590" t="s">
        <v>736</v>
      </c>
      <c r="B15" s="585"/>
      <c r="C15" s="581">
        <v>0</v>
      </c>
      <c r="D15" s="585">
        <v>1546.9</v>
      </c>
      <c r="E15" s="581">
        <v>1</v>
      </c>
      <c r="F15" s="586">
        <v>1546.9</v>
      </c>
    </row>
    <row r="16" spans="1:6" ht="14.45" customHeight="1" thickBot="1" x14ac:dyDescent="0.25">
      <c r="A16" s="513" t="s">
        <v>737</v>
      </c>
      <c r="B16" s="504"/>
      <c r="C16" s="505"/>
      <c r="D16" s="504">
        <v>0</v>
      </c>
      <c r="E16" s="505"/>
      <c r="F16" s="506">
        <v>0</v>
      </c>
    </row>
    <row r="17" spans="1:6" ht="14.45" customHeight="1" thickBot="1" x14ac:dyDescent="0.25">
      <c r="A17" s="507" t="s">
        <v>3</v>
      </c>
      <c r="B17" s="508"/>
      <c r="C17" s="509">
        <v>0</v>
      </c>
      <c r="D17" s="508">
        <v>3185.15</v>
      </c>
      <c r="E17" s="509">
        <v>1</v>
      </c>
      <c r="F17" s="510">
        <v>3185.15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{E91FBB8D-F924-4554-8E20-50AA6961DA98}</x14:id>
        </ext>
      </extLst>
    </cfRule>
  </conditionalFormatting>
  <conditionalFormatting sqref="F10:F1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{E67A1925-D558-4693-B965-A5F7EAE86856}</x14:id>
        </ext>
      </extLst>
    </cfRule>
  </conditionalFormatting>
  <hyperlinks>
    <hyperlink ref="A2" location="Obsah!A1" display="Zpět na Obsah  KL 01  1.-4.měsíc" xr:uid="{86F03D89-DB5F-4F53-9AE2-C08CE2D90FB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91FBB8D-F924-4554-8E20-50AA6961DA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E67A1925-D558-4693-B965-A5F7EAE8685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68" t="s">
        <v>745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13</v>
      </c>
      <c r="J3" s="43">
        <f>SUBTOTAL(9,J6:J1048576)</f>
        <v>3185.1500000000005</v>
      </c>
      <c r="K3" s="44">
        <f>IF(M3=0,0,J3/M3)</f>
        <v>1</v>
      </c>
      <c r="L3" s="43">
        <f>SUBTOTAL(9,L6:L1048576)</f>
        <v>13</v>
      </c>
      <c r="M3" s="45">
        <f>SUBTOTAL(9,M6:M1048576)</f>
        <v>3185.1500000000005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83" t="s">
        <v>135</v>
      </c>
      <c r="B5" s="515" t="s">
        <v>131</v>
      </c>
      <c r="C5" s="515" t="s">
        <v>70</v>
      </c>
      <c r="D5" s="515" t="s">
        <v>132</v>
      </c>
      <c r="E5" s="515" t="s">
        <v>133</v>
      </c>
      <c r="F5" s="516" t="s">
        <v>28</v>
      </c>
      <c r="G5" s="516" t="s">
        <v>14</v>
      </c>
      <c r="H5" s="499" t="s">
        <v>134</v>
      </c>
      <c r="I5" s="498" t="s">
        <v>28</v>
      </c>
      <c r="J5" s="516" t="s">
        <v>14</v>
      </c>
      <c r="K5" s="499" t="s">
        <v>134</v>
      </c>
      <c r="L5" s="498" t="s">
        <v>28</v>
      </c>
      <c r="M5" s="517" t="s">
        <v>14</v>
      </c>
    </row>
    <row r="6" spans="1:13" ht="14.45" customHeight="1" x14ac:dyDescent="0.2">
      <c r="A6" s="560" t="s">
        <v>620</v>
      </c>
      <c r="B6" s="561" t="s">
        <v>738</v>
      </c>
      <c r="C6" s="561" t="s">
        <v>660</v>
      </c>
      <c r="D6" s="561" t="s">
        <v>661</v>
      </c>
      <c r="E6" s="561" t="s">
        <v>662</v>
      </c>
      <c r="F6" s="116"/>
      <c r="G6" s="116"/>
      <c r="H6" s="566">
        <v>0</v>
      </c>
      <c r="I6" s="116">
        <v>1</v>
      </c>
      <c r="J6" s="116">
        <v>154.36000000000001</v>
      </c>
      <c r="K6" s="566">
        <v>1</v>
      </c>
      <c r="L6" s="116">
        <v>1</v>
      </c>
      <c r="M6" s="584">
        <v>154.36000000000001</v>
      </c>
    </row>
    <row r="7" spans="1:13" ht="14.45" customHeight="1" x14ac:dyDescent="0.2">
      <c r="A7" s="575" t="s">
        <v>620</v>
      </c>
      <c r="B7" s="576" t="s">
        <v>739</v>
      </c>
      <c r="C7" s="576" t="s">
        <v>641</v>
      </c>
      <c r="D7" s="576" t="s">
        <v>642</v>
      </c>
      <c r="E7" s="576" t="s">
        <v>643</v>
      </c>
      <c r="F7" s="585"/>
      <c r="G7" s="585"/>
      <c r="H7" s="581">
        <v>0</v>
      </c>
      <c r="I7" s="585">
        <v>1</v>
      </c>
      <c r="J7" s="585">
        <v>773.45</v>
      </c>
      <c r="K7" s="581">
        <v>1</v>
      </c>
      <c r="L7" s="585">
        <v>1</v>
      </c>
      <c r="M7" s="586">
        <v>773.45</v>
      </c>
    </row>
    <row r="8" spans="1:13" ht="14.45" customHeight="1" x14ac:dyDescent="0.2">
      <c r="A8" s="575" t="s">
        <v>620</v>
      </c>
      <c r="B8" s="576" t="s">
        <v>740</v>
      </c>
      <c r="C8" s="576" t="s">
        <v>629</v>
      </c>
      <c r="D8" s="576" t="s">
        <v>630</v>
      </c>
      <c r="E8" s="576" t="s">
        <v>631</v>
      </c>
      <c r="F8" s="585"/>
      <c r="G8" s="585"/>
      <c r="H8" s="581">
        <v>0</v>
      </c>
      <c r="I8" s="585">
        <v>1</v>
      </c>
      <c r="J8" s="585">
        <v>176.32</v>
      </c>
      <c r="K8" s="581">
        <v>1</v>
      </c>
      <c r="L8" s="585">
        <v>1</v>
      </c>
      <c r="M8" s="586">
        <v>176.32</v>
      </c>
    </row>
    <row r="9" spans="1:13" ht="14.45" customHeight="1" x14ac:dyDescent="0.2">
      <c r="A9" s="575" t="s">
        <v>621</v>
      </c>
      <c r="B9" s="576" t="s">
        <v>741</v>
      </c>
      <c r="C9" s="576" t="s">
        <v>719</v>
      </c>
      <c r="D9" s="576" t="s">
        <v>720</v>
      </c>
      <c r="E9" s="576" t="s">
        <v>721</v>
      </c>
      <c r="F9" s="585"/>
      <c r="G9" s="585"/>
      <c r="H9" s="581"/>
      <c r="I9" s="585">
        <v>1</v>
      </c>
      <c r="J9" s="585">
        <v>0</v>
      </c>
      <c r="K9" s="581"/>
      <c r="L9" s="585">
        <v>1</v>
      </c>
      <c r="M9" s="586">
        <v>0</v>
      </c>
    </row>
    <row r="10" spans="1:13" ht="14.45" customHeight="1" x14ac:dyDescent="0.2">
      <c r="A10" s="575" t="s">
        <v>625</v>
      </c>
      <c r="B10" s="576" t="s">
        <v>742</v>
      </c>
      <c r="C10" s="576" t="s">
        <v>680</v>
      </c>
      <c r="D10" s="576" t="s">
        <v>681</v>
      </c>
      <c r="E10" s="576" t="s">
        <v>682</v>
      </c>
      <c r="F10" s="585"/>
      <c r="G10" s="585"/>
      <c r="H10" s="581">
        <v>0</v>
      </c>
      <c r="I10" s="585">
        <v>2</v>
      </c>
      <c r="J10" s="585">
        <v>373.74</v>
      </c>
      <c r="K10" s="581">
        <v>1</v>
      </c>
      <c r="L10" s="585">
        <v>2</v>
      </c>
      <c r="M10" s="586">
        <v>373.74</v>
      </c>
    </row>
    <row r="11" spans="1:13" ht="14.45" customHeight="1" x14ac:dyDescent="0.2">
      <c r="A11" s="575" t="s">
        <v>625</v>
      </c>
      <c r="B11" s="576" t="s">
        <v>743</v>
      </c>
      <c r="C11" s="576" t="s">
        <v>672</v>
      </c>
      <c r="D11" s="576" t="s">
        <v>673</v>
      </c>
      <c r="E11" s="576" t="s">
        <v>674</v>
      </c>
      <c r="F11" s="585"/>
      <c r="G11" s="585"/>
      <c r="H11" s="581">
        <v>0</v>
      </c>
      <c r="I11" s="585">
        <v>1</v>
      </c>
      <c r="J11" s="585">
        <v>165.41</v>
      </c>
      <c r="K11" s="581">
        <v>1</v>
      </c>
      <c r="L11" s="585">
        <v>1</v>
      </c>
      <c r="M11" s="586">
        <v>165.41</v>
      </c>
    </row>
    <row r="12" spans="1:13" ht="14.45" customHeight="1" x14ac:dyDescent="0.2">
      <c r="A12" s="575" t="s">
        <v>625</v>
      </c>
      <c r="B12" s="576" t="s">
        <v>744</v>
      </c>
      <c r="C12" s="576" t="s">
        <v>696</v>
      </c>
      <c r="D12" s="576" t="s">
        <v>697</v>
      </c>
      <c r="E12" s="576" t="s">
        <v>698</v>
      </c>
      <c r="F12" s="585"/>
      <c r="G12" s="585"/>
      <c r="H12" s="581">
        <v>0</v>
      </c>
      <c r="I12" s="585">
        <v>1</v>
      </c>
      <c r="J12" s="585">
        <v>63.14</v>
      </c>
      <c r="K12" s="581">
        <v>1</v>
      </c>
      <c r="L12" s="585">
        <v>1</v>
      </c>
      <c r="M12" s="586">
        <v>63.14</v>
      </c>
    </row>
    <row r="13" spans="1:13" ht="14.45" customHeight="1" x14ac:dyDescent="0.2">
      <c r="A13" s="575" t="s">
        <v>625</v>
      </c>
      <c r="B13" s="576" t="s">
        <v>739</v>
      </c>
      <c r="C13" s="576" t="s">
        <v>641</v>
      </c>
      <c r="D13" s="576" t="s">
        <v>642</v>
      </c>
      <c r="E13" s="576" t="s">
        <v>643</v>
      </c>
      <c r="F13" s="585"/>
      <c r="G13" s="585"/>
      <c r="H13" s="581">
        <v>0</v>
      </c>
      <c r="I13" s="585">
        <v>1</v>
      </c>
      <c r="J13" s="585">
        <v>773.45</v>
      </c>
      <c r="K13" s="581">
        <v>1</v>
      </c>
      <c r="L13" s="585">
        <v>1</v>
      </c>
      <c r="M13" s="586">
        <v>773.45</v>
      </c>
    </row>
    <row r="14" spans="1:13" ht="14.45" customHeight="1" thickBot="1" x14ac:dyDescent="0.25">
      <c r="A14" s="567" t="s">
        <v>625</v>
      </c>
      <c r="B14" s="568" t="s">
        <v>740</v>
      </c>
      <c r="C14" s="568" t="s">
        <v>629</v>
      </c>
      <c r="D14" s="568" t="s">
        <v>630</v>
      </c>
      <c r="E14" s="568" t="s">
        <v>631</v>
      </c>
      <c r="F14" s="587"/>
      <c r="G14" s="587"/>
      <c r="H14" s="573">
        <v>0</v>
      </c>
      <c r="I14" s="587">
        <v>4</v>
      </c>
      <c r="J14" s="587">
        <v>705.28</v>
      </c>
      <c r="K14" s="573">
        <v>1</v>
      </c>
      <c r="L14" s="587">
        <v>4</v>
      </c>
      <c r="M14" s="588">
        <v>705.28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4502553B-C55C-42BB-A5E1-044F9BBDC905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37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473</v>
      </c>
      <c r="B5" s="466" t="s">
        <v>474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473</v>
      </c>
      <c r="B6" s="466" t="s">
        <v>746</v>
      </c>
      <c r="C6" s="467">
        <v>9.7816399999999994</v>
      </c>
      <c r="D6" s="467">
        <v>18.212149999999994</v>
      </c>
      <c r="E6" s="467"/>
      <c r="F6" s="467">
        <v>19.648120000000002</v>
      </c>
      <c r="G6" s="467">
        <v>0</v>
      </c>
      <c r="H6" s="467">
        <v>19.648120000000002</v>
      </c>
      <c r="I6" s="468" t="s">
        <v>271</v>
      </c>
      <c r="J6" s="469" t="s">
        <v>1</v>
      </c>
    </row>
    <row r="7" spans="1:10" ht="14.45" customHeight="1" x14ac:dyDescent="0.2">
      <c r="A7" s="465" t="s">
        <v>473</v>
      </c>
      <c r="B7" s="466" t="s">
        <v>747</v>
      </c>
      <c r="C7" s="467">
        <v>0</v>
      </c>
      <c r="D7" s="467">
        <v>0</v>
      </c>
      <c r="E7" s="467"/>
      <c r="F7" s="467">
        <v>12.675000000000001</v>
      </c>
      <c r="G7" s="467">
        <v>0</v>
      </c>
      <c r="H7" s="467">
        <v>12.675000000000001</v>
      </c>
      <c r="I7" s="468" t="s">
        <v>271</v>
      </c>
      <c r="J7" s="469" t="s">
        <v>1</v>
      </c>
    </row>
    <row r="8" spans="1:10" ht="14.45" customHeight="1" x14ac:dyDescent="0.2">
      <c r="A8" s="465" t="s">
        <v>473</v>
      </c>
      <c r="B8" s="466" t="s">
        <v>748</v>
      </c>
      <c r="C8" s="467">
        <v>2.3714900000000001</v>
      </c>
      <c r="D8" s="467">
        <v>2.1514199999999999</v>
      </c>
      <c r="E8" s="467"/>
      <c r="F8" s="467">
        <v>56.832319999999996</v>
      </c>
      <c r="G8" s="467">
        <v>0</v>
      </c>
      <c r="H8" s="467">
        <v>56.832319999999996</v>
      </c>
      <c r="I8" s="468" t="s">
        <v>271</v>
      </c>
      <c r="J8" s="469" t="s">
        <v>1</v>
      </c>
    </row>
    <row r="9" spans="1:10" ht="14.45" customHeight="1" x14ac:dyDescent="0.2">
      <c r="A9" s="465" t="s">
        <v>473</v>
      </c>
      <c r="B9" s="466" t="s">
        <v>749</v>
      </c>
      <c r="C9" s="467">
        <v>19.052440000000004</v>
      </c>
      <c r="D9" s="467">
        <v>32.546250000000001</v>
      </c>
      <c r="E9" s="467"/>
      <c r="F9" s="467">
        <v>621.32606999999996</v>
      </c>
      <c r="G9" s="467">
        <v>0</v>
      </c>
      <c r="H9" s="467">
        <v>621.32606999999996</v>
      </c>
      <c r="I9" s="468" t="s">
        <v>271</v>
      </c>
      <c r="J9" s="469" t="s">
        <v>1</v>
      </c>
    </row>
    <row r="10" spans="1:10" ht="14.45" customHeight="1" x14ac:dyDescent="0.2">
      <c r="A10" s="465" t="s">
        <v>473</v>
      </c>
      <c r="B10" s="466" t="s">
        <v>750</v>
      </c>
      <c r="C10" s="467">
        <v>18.295999999999999</v>
      </c>
      <c r="D10" s="467">
        <v>18.6008</v>
      </c>
      <c r="E10" s="467"/>
      <c r="F10" s="467">
        <v>0.1017</v>
      </c>
      <c r="G10" s="467">
        <v>0</v>
      </c>
      <c r="H10" s="467">
        <v>0.1017</v>
      </c>
      <c r="I10" s="468" t="s">
        <v>271</v>
      </c>
      <c r="J10" s="469" t="s">
        <v>1</v>
      </c>
    </row>
    <row r="11" spans="1:10" ht="14.45" customHeight="1" x14ac:dyDescent="0.2">
      <c r="A11" s="465" t="s">
        <v>473</v>
      </c>
      <c r="B11" s="466" t="s">
        <v>751</v>
      </c>
      <c r="C11" s="467">
        <v>6.1539999999999999</v>
      </c>
      <c r="D11" s="467">
        <v>3.637</v>
      </c>
      <c r="E11" s="467"/>
      <c r="F11" s="467">
        <v>47.506029999999996</v>
      </c>
      <c r="G11" s="467">
        <v>0</v>
      </c>
      <c r="H11" s="467">
        <v>47.506029999999996</v>
      </c>
      <c r="I11" s="468" t="s">
        <v>271</v>
      </c>
      <c r="J11" s="469" t="s">
        <v>1</v>
      </c>
    </row>
    <row r="12" spans="1:10" ht="14.45" customHeight="1" x14ac:dyDescent="0.2">
      <c r="A12" s="465" t="s">
        <v>473</v>
      </c>
      <c r="B12" s="466" t="s">
        <v>752</v>
      </c>
      <c r="C12" s="467">
        <v>1.008</v>
      </c>
      <c r="D12" s="467">
        <v>3.8620000000000001</v>
      </c>
      <c r="E12" s="467"/>
      <c r="F12" s="467">
        <v>103.00800000000001</v>
      </c>
      <c r="G12" s="467">
        <v>0</v>
      </c>
      <c r="H12" s="467">
        <v>103.00800000000001</v>
      </c>
      <c r="I12" s="468" t="s">
        <v>271</v>
      </c>
      <c r="J12" s="469" t="s">
        <v>1</v>
      </c>
    </row>
    <row r="13" spans="1:10" ht="14.45" customHeight="1" x14ac:dyDescent="0.2">
      <c r="A13" s="465" t="s">
        <v>473</v>
      </c>
      <c r="B13" s="466" t="s">
        <v>753</v>
      </c>
      <c r="C13" s="467">
        <v>0</v>
      </c>
      <c r="D13" s="467">
        <v>0</v>
      </c>
      <c r="E13" s="467"/>
      <c r="F13" s="467">
        <v>0.79055999999999993</v>
      </c>
      <c r="G13" s="467">
        <v>0</v>
      </c>
      <c r="H13" s="467">
        <v>0.79055999999999993</v>
      </c>
      <c r="I13" s="468" t="s">
        <v>271</v>
      </c>
      <c r="J13" s="469" t="s">
        <v>1</v>
      </c>
    </row>
    <row r="14" spans="1:10" ht="14.45" customHeight="1" x14ac:dyDescent="0.2">
      <c r="A14" s="465" t="s">
        <v>473</v>
      </c>
      <c r="B14" s="466" t="s">
        <v>477</v>
      </c>
      <c r="C14" s="467">
        <v>56.66357</v>
      </c>
      <c r="D14" s="467">
        <v>79.009619999999984</v>
      </c>
      <c r="E14" s="467"/>
      <c r="F14" s="467">
        <v>861.88780000000008</v>
      </c>
      <c r="G14" s="467">
        <v>0</v>
      </c>
      <c r="H14" s="467">
        <v>861.88780000000008</v>
      </c>
      <c r="I14" s="468" t="s">
        <v>271</v>
      </c>
      <c r="J14" s="469" t="s">
        <v>478</v>
      </c>
    </row>
    <row r="16" spans="1:10" ht="14.45" customHeight="1" x14ac:dyDescent="0.2">
      <c r="A16" s="465" t="s">
        <v>473</v>
      </c>
      <c r="B16" s="466" t="s">
        <v>474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68</v>
      </c>
    </row>
    <row r="17" spans="1:10" ht="14.45" customHeight="1" x14ac:dyDescent="0.2">
      <c r="A17" s="465" t="s">
        <v>493</v>
      </c>
      <c r="B17" s="466" t="s">
        <v>494</v>
      </c>
      <c r="C17" s="467" t="s">
        <v>271</v>
      </c>
      <c r="D17" s="467" t="s">
        <v>271</v>
      </c>
      <c r="E17" s="467"/>
      <c r="F17" s="467" t="s">
        <v>271</v>
      </c>
      <c r="G17" s="467" t="s">
        <v>271</v>
      </c>
      <c r="H17" s="467" t="s">
        <v>271</v>
      </c>
      <c r="I17" s="468" t="s">
        <v>271</v>
      </c>
      <c r="J17" s="469" t="s">
        <v>0</v>
      </c>
    </row>
    <row r="18" spans="1:10" ht="14.45" customHeight="1" x14ac:dyDescent="0.2">
      <c r="A18" s="465" t="s">
        <v>493</v>
      </c>
      <c r="B18" s="466" t="s">
        <v>747</v>
      </c>
      <c r="C18" s="467">
        <v>0</v>
      </c>
      <c r="D18" s="467">
        <v>0</v>
      </c>
      <c r="E18" s="467"/>
      <c r="F18" s="467">
        <v>12.675000000000001</v>
      </c>
      <c r="G18" s="467">
        <v>0</v>
      </c>
      <c r="H18" s="467">
        <v>12.675000000000001</v>
      </c>
      <c r="I18" s="468" t="s">
        <v>271</v>
      </c>
      <c r="J18" s="469" t="s">
        <v>1</v>
      </c>
    </row>
    <row r="19" spans="1:10" ht="14.45" customHeight="1" x14ac:dyDescent="0.2">
      <c r="A19" s="465" t="s">
        <v>493</v>
      </c>
      <c r="B19" s="466" t="s">
        <v>495</v>
      </c>
      <c r="C19" s="467">
        <v>0</v>
      </c>
      <c r="D19" s="467">
        <v>0</v>
      </c>
      <c r="E19" s="467"/>
      <c r="F19" s="467">
        <v>12.675000000000001</v>
      </c>
      <c r="G19" s="467">
        <v>0</v>
      </c>
      <c r="H19" s="467">
        <v>12.675000000000001</v>
      </c>
      <c r="I19" s="468" t="s">
        <v>271</v>
      </c>
      <c r="J19" s="469" t="s">
        <v>482</v>
      </c>
    </row>
    <row r="20" spans="1:10" ht="14.45" customHeight="1" x14ac:dyDescent="0.2">
      <c r="A20" s="465" t="s">
        <v>271</v>
      </c>
      <c r="B20" s="466" t="s">
        <v>271</v>
      </c>
      <c r="C20" s="467" t="s">
        <v>271</v>
      </c>
      <c r="D20" s="467" t="s">
        <v>271</v>
      </c>
      <c r="E20" s="467"/>
      <c r="F20" s="467" t="s">
        <v>271</v>
      </c>
      <c r="G20" s="467" t="s">
        <v>271</v>
      </c>
      <c r="H20" s="467" t="s">
        <v>271</v>
      </c>
      <c r="I20" s="468" t="s">
        <v>271</v>
      </c>
      <c r="J20" s="469" t="s">
        <v>483</v>
      </c>
    </row>
    <row r="21" spans="1:10" ht="14.45" customHeight="1" x14ac:dyDescent="0.2">
      <c r="A21" s="465" t="s">
        <v>479</v>
      </c>
      <c r="B21" s="466" t="s">
        <v>480</v>
      </c>
      <c r="C21" s="467" t="s">
        <v>271</v>
      </c>
      <c r="D21" s="467" t="s">
        <v>271</v>
      </c>
      <c r="E21" s="467"/>
      <c r="F21" s="467" t="s">
        <v>271</v>
      </c>
      <c r="G21" s="467" t="s">
        <v>271</v>
      </c>
      <c r="H21" s="467" t="s">
        <v>271</v>
      </c>
      <c r="I21" s="468" t="s">
        <v>271</v>
      </c>
      <c r="J21" s="469" t="s">
        <v>0</v>
      </c>
    </row>
    <row r="22" spans="1:10" ht="14.45" customHeight="1" x14ac:dyDescent="0.2">
      <c r="A22" s="465" t="s">
        <v>479</v>
      </c>
      <c r="B22" s="466" t="s">
        <v>746</v>
      </c>
      <c r="C22" s="467">
        <v>9.7816399999999994</v>
      </c>
      <c r="D22" s="467">
        <v>18.212149999999994</v>
      </c>
      <c r="E22" s="467"/>
      <c r="F22" s="467">
        <v>19.648120000000002</v>
      </c>
      <c r="G22" s="467">
        <v>0</v>
      </c>
      <c r="H22" s="467">
        <v>19.648120000000002</v>
      </c>
      <c r="I22" s="468" t="s">
        <v>271</v>
      </c>
      <c r="J22" s="469" t="s">
        <v>1</v>
      </c>
    </row>
    <row r="23" spans="1:10" ht="14.45" customHeight="1" x14ac:dyDescent="0.2">
      <c r="A23" s="465" t="s">
        <v>479</v>
      </c>
      <c r="B23" s="466" t="s">
        <v>748</v>
      </c>
      <c r="C23" s="467">
        <v>1.0523400000000001</v>
      </c>
      <c r="D23" s="467">
        <v>0.91286</v>
      </c>
      <c r="E23" s="467"/>
      <c r="F23" s="467">
        <v>0.58472999999999997</v>
      </c>
      <c r="G23" s="467">
        <v>0</v>
      </c>
      <c r="H23" s="467">
        <v>0.58472999999999997</v>
      </c>
      <c r="I23" s="468" t="s">
        <v>271</v>
      </c>
      <c r="J23" s="469" t="s">
        <v>1</v>
      </c>
    </row>
    <row r="24" spans="1:10" ht="14.45" customHeight="1" x14ac:dyDescent="0.2">
      <c r="A24" s="465" t="s">
        <v>479</v>
      </c>
      <c r="B24" s="466" t="s">
        <v>749</v>
      </c>
      <c r="C24" s="467">
        <v>11.070420000000002</v>
      </c>
      <c r="D24" s="467">
        <v>21.626049999999996</v>
      </c>
      <c r="E24" s="467"/>
      <c r="F24" s="467">
        <v>28.863019999999992</v>
      </c>
      <c r="G24" s="467">
        <v>0</v>
      </c>
      <c r="H24" s="467">
        <v>28.863019999999992</v>
      </c>
      <c r="I24" s="468" t="s">
        <v>271</v>
      </c>
      <c r="J24" s="469" t="s">
        <v>1</v>
      </c>
    </row>
    <row r="25" spans="1:10" ht="14.45" customHeight="1" x14ac:dyDescent="0.2">
      <c r="A25" s="465" t="s">
        <v>479</v>
      </c>
      <c r="B25" s="466" t="s">
        <v>750</v>
      </c>
      <c r="C25" s="467">
        <v>16.567599999999999</v>
      </c>
      <c r="D25" s="467">
        <v>17.482900000000001</v>
      </c>
      <c r="E25" s="467"/>
      <c r="F25" s="467">
        <v>0.1017</v>
      </c>
      <c r="G25" s="467">
        <v>0</v>
      </c>
      <c r="H25" s="467">
        <v>0.1017</v>
      </c>
      <c r="I25" s="468" t="s">
        <v>271</v>
      </c>
      <c r="J25" s="469" t="s">
        <v>1</v>
      </c>
    </row>
    <row r="26" spans="1:10" ht="14.45" customHeight="1" x14ac:dyDescent="0.2">
      <c r="A26" s="465" t="s">
        <v>479</v>
      </c>
      <c r="B26" s="466" t="s">
        <v>751</v>
      </c>
      <c r="C26" s="467">
        <v>3.4390000000000001</v>
      </c>
      <c r="D26" s="467">
        <v>1.6619999999999999</v>
      </c>
      <c r="E26" s="467"/>
      <c r="F26" s="467">
        <v>1.62</v>
      </c>
      <c r="G26" s="467">
        <v>0</v>
      </c>
      <c r="H26" s="467">
        <v>1.62</v>
      </c>
      <c r="I26" s="468" t="s">
        <v>271</v>
      </c>
      <c r="J26" s="469" t="s">
        <v>1</v>
      </c>
    </row>
    <row r="27" spans="1:10" ht="14.45" customHeight="1" x14ac:dyDescent="0.2">
      <c r="A27" s="465" t="s">
        <v>479</v>
      </c>
      <c r="B27" s="466" t="s">
        <v>752</v>
      </c>
      <c r="C27" s="467">
        <v>0.504</v>
      </c>
      <c r="D27" s="467">
        <v>2.5739999999999998</v>
      </c>
      <c r="E27" s="467"/>
      <c r="F27" s="467">
        <v>10.456</v>
      </c>
      <c r="G27" s="467">
        <v>0</v>
      </c>
      <c r="H27" s="467">
        <v>10.456</v>
      </c>
      <c r="I27" s="468" t="s">
        <v>271</v>
      </c>
      <c r="J27" s="469" t="s">
        <v>1</v>
      </c>
    </row>
    <row r="28" spans="1:10" ht="14.45" customHeight="1" x14ac:dyDescent="0.2">
      <c r="A28" s="465" t="s">
        <v>479</v>
      </c>
      <c r="B28" s="466" t="s">
        <v>481</v>
      </c>
      <c r="C28" s="467">
        <v>42.414999999999999</v>
      </c>
      <c r="D28" s="467">
        <v>62.469959999999986</v>
      </c>
      <c r="E28" s="467"/>
      <c r="F28" s="467">
        <v>61.273569999999992</v>
      </c>
      <c r="G28" s="467">
        <v>0</v>
      </c>
      <c r="H28" s="467">
        <v>61.273569999999992</v>
      </c>
      <c r="I28" s="468" t="s">
        <v>271</v>
      </c>
      <c r="J28" s="469" t="s">
        <v>482</v>
      </c>
    </row>
    <row r="29" spans="1:10" ht="14.45" customHeight="1" x14ac:dyDescent="0.2">
      <c r="A29" s="465" t="s">
        <v>271</v>
      </c>
      <c r="B29" s="466" t="s">
        <v>271</v>
      </c>
      <c r="C29" s="467" t="s">
        <v>271</v>
      </c>
      <c r="D29" s="467" t="s">
        <v>271</v>
      </c>
      <c r="E29" s="467"/>
      <c r="F29" s="467" t="s">
        <v>271</v>
      </c>
      <c r="G29" s="467" t="s">
        <v>271</v>
      </c>
      <c r="H29" s="467" t="s">
        <v>271</v>
      </c>
      <c r="I29" s="468" t="s">
        <v>271</v>
      </c>
      <c r="J29" s="469" t="s">
        <v>483</v>
      </c>
    </row>
    <row r="30" spans="1:10" ht="14.45" customHeight="1" x14ac:dyDescent="0.2">
      <c r="A30" s="465" t="s">
        <v>487</v>
      </c>
      <c r="B30" s="466" t="s">
        <v>488</v>
      </c>
      <c r="C30" s="467" t="s">
        <v>271</v>
      </c>
      <c r="D30" s="467" t="s">
        <v>271</v>
      </c>
      <c r="E30" s="467"/>
      <c r="F30" s="467" t="s">
        <v>271</v>
      </c>
      <c r="G30" s="467" t="s">
        <v>271</v>
      </c>
      <c r="H30" s="467" t="s">
        <v>271</v>
      </c>
      <c r="I30" s="468" t="s">
        <v>271</v>
      </c>
      <c r="J30" s="469" t="s">
        <v>0</v>
      </c>
    </row>
    <row r="31" spans="1:10" ht="14.45" customHeight="1" x14ac:dyDescent="0.2">
      <c r="A31" s="465" t="s">
        <v>487</v>
      </c>
      <c r="B31" s="466" t="s">
        <v>748</v>
      </c>
      <c r="C31" s="467">
        <v>1.31915</v>
      </c>
      <c r="D31" s="467">
        <v>1.2385600000000001</v>
      </c>
      <c r="E31" s="467"/>
      <c r="F31" s="467">
        <v>0.8265699999999998</v>
      </c>
      <c r="G31" s="467">
        <v>0</v>
      </c>
      <c r="H31" s="467">
        <v>0.8265699999999998</v>
      </c>
      <c r="I31" s="468" t="s">
        <v>271</v>
      </c>
      <c r="J31" s="469" t="s">
        <v>1</v>
      </c>
    </row>
    <row r="32" spans="1:10" ht="14.45" customHeight="1" x14ac:dyDescent="0.2">
      <c r="A32" s="465" t="s">
        <v>487</v>
      </c>
      <c r="B32" s="466" t="s">
        <v>749</v>
      </c>
      <c r="C32" s="467">
        <v>7.9820200000000003</v>
      </c>
      <c r="D32" s="467">
        <v>10.920200000000001</v>
      </c>
      <c r="E32" s="467"/>
      <c r="F32" s="467">
        <v>20.335609999999999</v>
      </c>
      <c r="G32" s="467">
        <v>0</v>
      </c>
      <c r="H32" s="467">
        <v>20.335609999999999</v>
      </c>
      <c r="I32" s="468" t="s">
        <v>271</v>
      </c>
      <c r="J32" s="469" t="s">
        <v>1</v>
      </c>
    </row>
    <row r="33" spans="1:10" ht="14.45" customHeight="1" x14ac:dyDescent="0.2">
      <c r="A33" s="465" t="s">
        <v>487</v>
      </c>
      <c r="B33" s="466" t="s">
        <v>750</v>
      </c>
      <c r="C33" s="467">
        <v>1.7284000000000002</v>
      </c>
      <c r="D33" s="467">
        <v>1.1179000000000001</v>
      </c>
      <c r="E33" s="467"/>
      <c r="F33" s="467">
        <v>0</v>
      </c>
      <c r="G33" s="467">
        <v>0</v>
      </c>
      <c r="H33" s="467">
        <v>0</v>
      </c>
      <c r="I33" s="468" t="s">
        <v>271</v>
      </c>
      <c r="J33" s="469" t="s">
        <v>1</v>
      </c>
    </row>
    <row r="34" spans="1:10" ht="14.45" customHeight="1" x14ac:dyDescent="0.2">
      <c r="A34" s="465" t="s">
        <v>487</v>
      </c>
      <c r="B34" s="466" t="s">
        <v>751</v>
      </c>
      <c r="C34" s="467">
        <v>2.7149999999999999</v>
      </c>
      <c r="D34" s="467">
        <v>1.9750000000000001</v>
      </c>
      <c r="E34" s="467"/>
      <c r="F34" s="467">
        <v>1.8180000000000001</v>
      </c>
      <c r="G34" s="467">
        <v>0</v>
      </c>
      <c r="H34" s="467">
        <v>1.8180000000000001</v>
      </c>
      <c r="I34" s="468" t="s">
        <v>271</v>
      </c>
      <c r="J34" s="469" t="s">
        <v>1</v>
      </c>
    </row>
    <row r="35" spans="1:10" ht="14.45" customHeight="1" x14ac:dyDescent="0.2">
      <c r="A35" s="465" t="s">
        <v>487</v>
      </c>
      <c r="B35" s="466" t="s">
        <v>752</v>
      </c>
      <c r="C35" s="467">
        <v>0.504</v>
      </c>
      <c r="D35" s="467">
        <v>1.288</v>
      </c>
      <c r="E35" s="467"/>
      <c r="F35" s="467">
        <v>7.9059999999999997</v>
      </c>
      <c r="G35" s="467">
        <v>0</v>
      </c>
      <c r="H35" s="467">
        <v>7.9059999999999997</v>
      </c>
      <c r="I35" s="468" t="s">
        <v>271</v>
      </c>
      <c r="J35" s="469" t="s">
        <v>1</v>
      </c>
    </row>
    <row r="36" spans="1:10" ht="14.45" customHeight="1" x14ac:dyDescent="0.2">
      <c r="A36" s="465" t="s">
        <v>487</v>
      </c>
      <c r="B36" s="466" t="s">
        <v>489</v>
      </c>
      <c r="C36" s="467">
        <v>14.248570000000001</v>
      </c>
      <c r="D36" s="467">
        <v>16.539660000000001</v>
      </c>
      <c r="E36" s="467"/>
      <c r="F36" s="467">
        <v>30.88618</v>
      </c>
      <c r="G36" s="467">
        <v>0</v>
      </c>
      <c r="H36" s="467">
        <v>30.88618</v>
      </c>
      <c r="I36" s="468" t="s">
        <v>271</v>
      </c>
      <c r="J36" s="469" t="s">
        <v>482</v>
      </c>
    </row>
    <row r="37" spans="1:10" ht="14.45" customHeight="1" x14ac:dyDescent="0.2">
      <c r="A37" s="465" t="s">
        <v>271</v>
      </c>
      <c r="B37" s="466" t="s">
        <v>271</v>
      </c>
      <c r="C37" s="467" t="s">
        <v>271</v>
      </c>
      <c r="D37" s="467" t="s">
        <v>271</v>
      </c>
      <c r="E37" s="467"/>
      <c r="F37" s="467" t="s">
        <v>271</v>
      </c>
      <c r="G37" s="467" t="s">
        <v>271</v>
      </c>
      <c r="H37" s="467" t="s">
        <v>271</v>
      </c>
      <c r="I37" s="468" t="s">
        <v>271</v>
      </c>
      <c r="J37" s="469" t="s">
        <v>483</v>
      </c>
    </row>
    <row r="38" spans="1:10" ht="14.45" customHeight="1" x14ac:dyDescent="0.2">
      <c r="A38" s="465" t="s">
        <v>490</v>
      </c>
      <c r="B38" s="466" t="s">
        <v>491</v>
      </c>
      <c r="C38" s="467" t="s">
        <v>271</v>
      </c>
      <c r="D38" s="467" t="s">
        <v>271</v>
      </c>
      <c r="E38" s="467"/>
      <c r="F38" s="467" t="s">
        <v>271</v>
      </c>
      <c r="G38" s="467" t="s">
        <v>271</v>
      </c>
      <c r="H38" s="467" t="s">
        <v>271</v>
      </c>
      <c r="I38" s="468" t="s">
        <v>271</v>
      </c>
      <c r="J38" s="469" t="s">
        <v>0</v>
      </c>
    </row>
    <row r="39" spans="1:10" ht="14.45" customHeight="1" x14ac:dyDescent="0.2">
      <c r="A39" s="465" t="s">
        <v>490</v>
      </c>
      <c r="B39" s="466" t="s">
        <v>748</v>
      </c>
      <c r="C39" s="467">
        <v>0</v>
      </c>
      <c r="D39" s="467">
        <v>0</v>
      </c>
      <c r="E39" s="467"/>
      <c r="F39" s="467">
        <v>54.213099999999997</v>
      </c>
      <c r="G39" s="467">
        <v>0</v>
      </c>
      <c r="H39" s="467">
        <v>54.213099999999997</v>
      </c>
      <c r="I39" s="468" t="s">
        <v>271</v>
      </c>
      <c r="J39" s="469" t="s">
        <v>1</v>
      </c>
    </row>
    <row r="40" spans="1:10" ht="14.45" customHeight="1" x14ac:dyDescent="0.2">
      <c r="A40" s="465" t="s">
        <v>490</v>
      </c>
      <c r="B40" s="466" t="s">
        <v>749</v>
      </c>
      <c r="C40" s="467">
        <v>0</v>
      </c>
      <c r="D40" s="467">
        <v>0</v>
      </c>
      <c r="E40" s="467"/>
      <c r="F40" s="467">
        <v>560.56903999999997</v>
      </c>
      <c r="G40" s="467">
        <v>0</v>
      </c>
      <c r="H40" s="467">
        <v>560.56903999999997</v>
      </c>
      <c r="I40" s="468" t="s">
        <v>271</v>
      </c>
      <c r="J40" s="469" t="s">
        <v>1</v>
      </c>
    </row>
    <row r="41" spans="1:10" ht="14.45" customHeight="1" x14ac:dyDescent="0.2">
      <c r="A41" s="465" t="s">
        <v>490</v>
      </c>
      <c r="B41" s="466" t="s">
        <v>751</v>
      </c>
      <c r="C41" s="467">
        <v>0</v>
      </c>
      <c r="D41" s="467">
        <v>0</v>
      </c>
      <c r="E41" s="467"/>
      <c r="F41" s="467">
        <v>42.028030000000001</v>
      </c>
      <c r="G41" s="467">
        <v>0</v>
      </c>
      <c r="H41" s="467">
        <v>42.028030000000001</v>
      </c>
      <c r="I41" s="468" t="s">
        <v>271</v>
      </c>
      <c r="J41" s="469" t="s">
        <v>1</v>
      </c>
    </row>
    <row r="42" spans="1:10" ht="14.45" customHeight="1" x14ac:dyDescent="0.2">
      <c r="A42" s="465" t="s">
        <v>490</v>
      </c>
      <c r="B42" s="466" t="s">
        <v>752</v>
      </c>
      <c r="C42" s="467">
        <v>0</v>
      </c>
      <c r="D42" s="467">
        <v>0</v>
      </c>
      <c r="E42" s="467"/>
      <c r="F42" s="467">
        <v>77.701999999999998</v>
      </c>
      <c r="G42" s="467">
        <v>0</v>
      </c>
      <c r="H42" s="467">
        <v>77.701999999999998</v>
      </c>
      <c r="I42" s="468" t="s">
        <v>271</v>
      </c>
      <c r="J42" s="469" t="s">
        <v>1</v>
      </c>
    </row>
    <row r="43" spans="1:10" ht="14.45" customHeight="1" x14ac:dyDescent="0.2">
      <c r="A43" s="465" t="s">
        <v>490</v>
      </c>
      <c r="B43" s="466" t="s">
        <v>753</v>
      </c>
      <c r="C43" s="467">
        <v>0</v>
      </c>
      <c r="D43" s="467">
        <v>0</v>
      </c>
      <c r="E43" s="467"/>
      <c r="F43" s="467">
        <v>0.79055999999999993</v>
      </c>
      <c r="G43" s="467">
        <v>0</v>
      </c>
      <c r="H43" s="467">
        <v>0.79055999999999993</v>
      </c>
      <c r="I43" s="468" t="s">
        <v>271</v>
      </c>
      <c r="J43" s="469" t="s">
        <v>1</v>
      </c>
    </row>
    <row r="44" spans="1:10" ht="14.45" customHeight="1" x14ac:dyDescent="0.2">
      <c r="A44" s="465" t="s">
        <v>490</v>
      </c>
      <c r="B44" s="466" t="s">
        <v>492</v>
      </c>
      <c r="C44" s="467">
        <v>0</v>
      </c>
      <c r="D44" s="467">
        <v>0</v>
      </c>
      <c r="E44" s="467"/>
      <c r="F44" s="467">
        <v>735.30273</v>
      </c>
      <c r="G44" s="467">
        <v>0</v>
      </c>
      <c r="H44" s="467">
        <v>735.30273</v>
      </c>
      <c r="I44" s="468" t="s">
        <v>271</v>
      </c>
      <c r="J44" s="469" t="s">
        <v>482</v>
      </c>
    </row>
    <row r="45" spans="1:10" ht="14.45" customHeight="1" x14ac:dyDescent="0.2">
      <c r="A45" s="465" t="s">
        <v>271</v>
      </c>
      <c r="B45" s="466" t="s">
        <v>271</v>
      </c>
      <c r="C45" s="467" t="s">
        <v>271</v>
      </c>
      <c r="D45" s="467" t="s">
        <v>271</v>
      </c>
      <c r="E45" s="467"/>
      <c r="F45" s="467" t="s">
        <v>271</v>
      </c>
      <c r="G45" s="467" t="s">
        <v>271</v>
      </c>
      <c r="H45" s="467" t="s">
        <v>271</v>
      </c>
      <c r="I45" s="468" t="s">
        <v>271</v>
      </c>
      <c r="J45" s="469" t="s">
        <v>483</v>
      </c>
    </row>
    <row r="46" spans="1:10" ht="14.45" customHeight="1" x14ac:dyDescent="0.2">
      <c r="A46" s="465" t="s">
        <v>496</v>
      </c>
      <c r="B46" s="466" t="s">
        <v>497</v>
      </c>
      <c r="C46" s="467" t="s">
        <v>271</v>
      </c>
      <c r="D46" s="467" t="s">
        <v>271</v>
      </c>
      <c r="E46" s="467"/>
      <c r="F46" s="467" t="s">
        <v>271</v>
      </c>
      <c r="G46" s="467" t="s">
        <v>271</v>
      </c>
      <c r="H46" s="467" t="s">
        <v>271</v>
      </c>
      <c r="I46" s="468" t="s">
        <v>271</v>
      </c>
      <c r="J46" s="469" t="s">
        <v>0</v>
      </c>
    </row>
    <row r="47" spans="1:10" ht="14.45" customHeight="1" x14ac:dyDescent="0.2">
      <c r="A47" s="465" t="s">
        <v>496</v>
      </c>
      <c r="B47" s="466" t="s">
        <v>748</v>
      </c>
      <c r="C47" s="467">
        <v>0</v>
      </c>
      <c r="D47" s="467">
        <v>0</v>
      </c>
      <c r="E47" s="467"/>
      <c r="F47" s="467">
        <v>1.2079200000000001</v>
      </c>
      <c r="G47" s="467">
        <v>0</v>
      </c>
      <c r="H47" s="467">
        <v>1.2079200000000001</v>
      </c>
      <c r="I47" s="468" t="s">
        <v>271</v>
      </c>
      <c r="J47" s="469" t="s">
        <v>1</v>
      </c>
    </row>
    <row r="48" spans="1:10" ht="14.45" customHeight="1" x14ac:dyDescent="0.2">
      <c r="A48" s="465" t="s">
        <v>496</v>
      </c>
      <c r="B48" s="466" t="s">
        <v>749</v>
      </c>
      <c r="C48" s="467">
        <v>0</v>
      </c>
      <c r="D48" s="467">
        <v>0</v>
      </c>
      <c r="E48" s="467"/>
      <c r="F48" s="467">
        <v>11.558400000000001</v>
      </c>
      <c r="G48" s="467">
        <v>0</v>
      </c>
      <c r="H48" s="467">
        <v>11.558400000000001</v>
      </c>
      <c r="I48" s="468" t="s">
        <v>271</v>
      </c>
      <c r="J48" s="469" t="s">
        <v>1</v>
      </c>
    </row>
    <row r="49" spans="1:10" ht="14.45" customHeight="1" x14ac:dyDescent="0.2">
      <c r="A49" s="465" t="s">
        <v>496</v>
      </c>
      <c r="B49" s="466" t="s">
        <v>751</v>
      </c>
      <c r="C49" s="467">
        <v>0</v>
      </c>
      <c r="D49" s="467">
        <v>0</v>
      </c>
      <c r="E49" s="467"/>
      <c r="F49" s="467">
        <v>2.04</v>
      </c>
      <c r="G49" s="467">
        <v>0</v>
      </c>
      <c r="H49" s="467">
        <v>2.04</v>
      </c>
      <c r="I49" s="468" t="s">
        <v>271</v>
      </c>
      <c r="J49" s="469" t="s">
        <v>1</v>
      </c>
    </row>
    <row r="50" spans="1:10" ht="14.45" customHeight="1" x14ac:dyDescent="0.2">
      <c r="A50" s="465" t="s">
        <v>496</v>
      </c>
      <c r="B50" s="466" t="s">
        <v>752</v>
      </c>
      <c r="C50" s="467">
        <v>0</v>
      </c>
      <c r="D50" s="467">
        <v>0</v>
      </c>
      <c r="E50" s="467"/>
      <c r="F50" s="467">
        <v>6.944</v>
      </c>
      <c r="G50" s="467">
        <v>0</v>
      </c>
      <c r="H50" s="467">
        <v>6.944</v>
      </c>
      <c r="I50" s="468" t="s">
        <v>271</v>
      </c>
      <c r="J50" s="469" t="s">
        <v>1</v>
      </c>
    </row>
    <row r="51" spans="1:10" ht="14.45" customHeight="1" x14ac:dyDescent="0.2">
      <c r="A51" s="465" t="s">
        <v>496</v>
      </c>
      <c r="B51" s="466" t="s">
        <v>498</v>
      </c>
      <c r="C51" s="467">
        <v>0</v>
      </c>
      <c r="D51" s="467">
        <v>0</v>
      </c>
      <c r="E51" s="467"/>
      <c r="F51" s="467">
        <v>21.750319999999999</v>
      </c>
      <c r="G51" s="467">
        <v>0</v>
      </c>
      <c r="H51" s="467">
        <v>21.750319999999999</v>
      </c>
      <c r="I51" s="468" t="s">
        <v>271</v>
      </c>
      <c r="J51" s="469" t="s">
        <v>482</v>
      </c>
    </row>
    <row r="52" spans="1:10" ht="14.45" customHeight="1" x14ac:dyDescent="0.2">
      <c r="A52" s="465" t="s">
        <v>271</v>
      </c>
      <c r="B52" s="466" t="s">
        <v>271</v>
      </c>
      <c r="C52" s="467" t="s">
        <v>271</v>
      </c>
      <c r="D52" s="467" t="s">
        <v>271</v>
      </c>
      <c r="E52" s="467"/>
      <c r="F52" s="467" t="s">
        <v>271</v>
      </c>
      <c r="G52" s="467" t="s">
        <v>271</v>
      </c>
      <c r="H52" s="467" t="s">
        <v>271</v>
      </c>
      <c r="I52" s="468" t="s">
        <v>271</v>
      </c>
      <c r="J52" s="469" t="s">
        <v>483</v>
      </c>
    </row>
    <row r="53" spans="1:10" ht="14.45" customHeight="1" x14ac:dyDescent="0.2">
      <c r="A53" s="465" t="s">
        <v>473</v>
      </c>
      <c r="B53" s="466" t="s">
        <v>477</v>
      </c>
      <c r="C53" s="467">
        <v>56.66357</v>
      </c>
      <c r="D53" s="467">
        <v>79.009619999999984</v>
      </c>
      <c r="E53" s="467"/>
      <c r="F53" s="467">
        <v>861.88779999999986</v>
      </c>
      <c r="G53" s="467">
        <v>0</v>
      </c>
      <c r="H53" s="467">
        <v>861.88779999999986</v>
      </c>
      <c r="I53" s="468" t="s">
        <v>271</v>
      </c>
      <c r="J53" s="469" t="s">
        <v>478</v>
      </c>
    </row>
  </sheetData>
  <mergeCells count="3">
    <mergeCell ref="A1:I1"/>
    <mergeCell ref="F3:I3"/>
    <mergeCell ref="C4:D4"/>
  </mergeCells>
  <conditionalFormatting sqref="F15 F54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53">
    <cfRule type="expression" dxfId="11" priority="6">
      <formula>$H16&gt;0</formula>
    </cfRule>
  </conditionalFormatting>
  <conditionalFormatting sqref="A16:A53">
    <cfRule type="expression" dxfId="10" priority="5">
      <formula>AND($J16&lt;&gt;"mezeraKL",$J16&lt;&gt;"")</formula>
    </cfRule>
  </conditionalFormatting>
  <conditionalFormatting sqref="I16:I53">
    <cfRule type="expression" dxfId="9" priority="7">
      <formula>$I16&gt;1</formula>
    </cfRule>
  </conditionalFormatting>
  <conditionalFormatting sqref="B16:B53">
    <cfRule type="expression" dxfId="8" priority="4">
      <formula>OR($J16="NS",$J16="SumaNS",$J16="Účet")</formula>
    </cfRule>
  </conditionalFormatting>
  <conditionalFormatting sqref="A16:D53 F16:I53">
    <cfRule type="expression" dxfId="7" priority="8">
      <formula>AND($J16&lt;&gt;"",$J16&lt;&gt;"mezeraKL")</formula>
    </cfRule>
  </conditionalFormatting>
  <conditionalFormatting sqref="B16:D53 F16:I53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53 F16:I53">
    <cfRule type="expression" dxfId="5" priority="2">
      <formula>OR($J16="SumaNS",$J16="NS")</formula>
    </cfRule>
  </conditionalFormatting>
  <hyperlinks>
    <hyperlink ref="A2" location="Obsah!A1" display="Zpět na Obsah  KL 01  1.-4.měsíc" xr:uid="{BE519CE1-0775-4471-85FD-058EFB0C6BE7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7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66" t="s">
        <v>992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1" t="s">
        <v>270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2.5861015909917571</v>
      </c>
      <c r="J3" s="98">
        <f>SUBTOTAL(9,J5:J1048576)</f>
        <v>333290</v>
      </c>
      <c r="K3" s="99">
        <f>SUBTOTAL(9,K5:K1048576)</f>
        <v>861921.79926164274</v>
      </c>
    </row>
    <row r="4" spans="1:11" s="207" customFormat="1" ht="14.45" customHeight="1" thickBot="1" x14ac:dyDescent="0.25">
      <c r="A4" s="591" t="s">
        <v>4</v>
      </c>
      <c r="B4" s="471" t="s">
        <v>5</v>
      </c>
      <c r="C4" s="471" t="s">
        <v>0</v>
      </c>
      <c r="D4" s="471" t="s">
        <v>6</v>
      </c>
      <c r="E4" s="471" t="s">
        <v>7</v>
      </c>
      <c r="F4" s="471" t="s">
        <v>1</v>
      </c>
      <c r="G4" s="471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60" t="s">
        <v>473</v>
      </c>
      <c r="B5" s="561" t="s">
        <v>474</v>
      </c>
      <c r="C5" s="564" t="s">
        <v>493</v>
      </c>
      <c r="D5" s="592" t="s">
        <v>494</v>
      </c>
      <c r="E5" s="564" t="s">
        <v>754</v>
      </c>
      <c r="F5" s="592" t="s">
        <v>755</v>
      </c>
      <c r="G5" s="564" t="s">
        <v>756</v>
      </c>
      <c r="H5" s="564" t="s">
        <v>757</v>
      </c>
      <c r="I5" s="116">
        <v>1575</v>
      </c>
      <c r="J5" s="116">
        <v>8</v>
      </c>
      <c r="K5" s="584">
        <v>12675</v>
      </c>
    </row>
    <row r="6" spans="1:11" ht="14.45" customHeight="1" x14ac:dyDescent="0.2">
      <c r="A6" s="575" t="s">
        <v>473</v>
      </c>
      <c r="B6" s="576" t="s">
        <v>474</v>
      </c>
      <c r="C6" s="579" t="s">
        <v>479</v>
      </c>
      <c r="D6" s="593" t="s">
        <v>480</v>
      </c>
      <c r="E6" s="579" t="s">
        <v>758</v>
      </c>
      <c r="F6" s="593" t="s">
        <v>759</v>
      </c>
      <c r="G6" s="579" t="s">
        <v>760</v>
      </c>
      <c r="H6" s="579" t="s">
        <v>761</v>
      </c>
      <c r="I6" s="585">
        <v>100.01000213623047</v>
      </c>
      <c r="J6" s="585">
        <v>1</v>
      </c>
      <c r="K6" s="586">
        <v>100.01000213623047</v>
      </c>
    </row>
    <row r="7" spans="1:11" ht="14.45" customHeight="1" x14ac:dyDescent="0.2">
      <c r="A7" s="575" t="s">
        <v>473</v>
      </c>
      <c r="B7" s="576" t="s">
        <v>474</v>
      </c>
      <c r="C7" s="579" t="s">
        <v>479</v>
      </c>
      <c r="D7" s="593" t="s">
        <v>480</v>
      </c>
      <c r="E7" s="579" t="s">
        <v>758</v>
      </c>
      <c r="F7" s="593" t="s">
        <v>759</v>
      </c>
      <c r="G7" s="579" t="s">
        <v>762</v>
      </c>
      <c r="H7" s="579" t="s">
        <v>763</v>
      </c>
      <c r="I7" s="585">
        <v>209.51614966759314</v>
      </c>
      <c r="J7" s="585">
        <v>51</v>
      </c>
      <c r="K7" s="586">
        <v>10698.81982421875</v>
      </c>
    </row>
    <row r="8" spans="1:11" ht="14.45" customHeight="1" x14ac:dyDescent="0.2">
      <c r="A8" s="575" t="s">
        <v>473</v>
      </c>
      <c r="B8" s="576" t="s">
        <v>474</v>
      </c>
      <c r="C8" s="579" t="s">
        <v>479</v>
      </c>
      <c r="D8" s="593" t="s">
        <v>480</v>
      </c>
      <c r="E8" s="579" t="s">
        <v>758</v>
      </c>
      <c r="F8" s="593" t="s">
        <v>759</v>
      </c>
      <c r="G8" s="579" t="s">
        <v>764</v>
      </c>
      <c r="H8" s="579" t="s">
        <v>765</v>
      </c>
      <c r="I8" s="585">
        <v>220.75624656677246</v>
      </c>
      <c r="J8" s="585">
        <v>40</v>
      </c>
      <c r="K8" s="586">
        <v>8809.230224609375</v>
      </c>
    </row>
    <row r="9" spans="1:11" ht="14.45" customHeight="1" x14ac:dyDescent="0.2">
      <c r="A9" s="575" t="s">
        <v>473</v>
      </c>
      <c r="B9" s="576" t="s">
        <v>474</v>
      </c>
      <c r="C9" s="579" t="s">
        <v>479</v>
      </c>
      <c r="D9" s="593" t="s">
        <v>480</v>
      </c>
      <c r="E9" s="579" t="s">
        <v>758</v>
      </c>
      <c r="F9" s="593" t="s">
        <v>759</v>
      </c>
      <c r="G9" s="579" t="s">
        <v>766</v>
      </c>
      <c r="H9" s="579" t="s">
        <v>767</v>
      </c>
      <c r="I9" s="585">
        <v>74.058485938367255</v>
      </c>
      <c r="J9" s="585">
        <v>1</v>
      </c>
      <c r="K9" s="586">
        <v>74.058485938367255</v>
      </c>
    </row>
    <row r="10" spans="1:11" ht="14.45" customHeight="1" x14ac:dyDescent="0.2">
      <c r="A10" s="575" t="s">
        <v>473</v>
      </c>
      <c r="B10" s="576" t="s">
        <v>474</v>
      </c>
      <c r="C10" s="579" t="s">
        <v>479</v>
      </c>
      <c r="D10" s="593" t="s">
        <v>480</v>
      </c>
      <c r="E10" s="579" t="s">
        <v>768</v>
      </c>
      <c r="F10" s="593" t="s">
        <v>769</v>
      </c>
      <c r="G10" s="579" t="s">
        <v>770</v>
      </c>
      <c r="H10" s="579" t="s">
        <v>771</v>
      </c>
      <c r="I10" s="585">
        <v>1.3500000238418579</v>
      </c>
      <c r="J10" s="585">
        <v>6</v>
      </c>
      <c r="K10" s="586">
        <v>8.1000000238418579</v>
      </c>
    </row>
    <row r="11" spans="1:11" ht="14.45" customHeight="1" x14ac:dyDescent="0.2">
      <c r="A11" s="575" t="s">
        <v>473</v>
      </c>
      <c r="B11" s="576" t="s">
        <v>474</v>
      </c>
      <c r="C11" s="579" t="s">
        <v>479</v>
      </c>
      <c r="D11" s="593" t="s">
        <v>480</v>
      </c>
      <c r="E11" s="579" t="s">
        <v>768</v>
      </c>
      <c r="F11" s="593" t="s">
        <v>769</v>
      </c>
      <c r="G11" s="579" t="s">
        <v>772</v>
      </c>
      <c r="H11" s="579" t="s">
        <v>773</v>
      </c>
      <c r="I11" s="585">
        <v>109.61000061035156</v>
      </c>
      <c r="J11" s="585">
        <v>1</v>
      </c>
      <c r="K11" s="586">
        <v>109.61000061035156</v>
      </c>
    </row>
    <row r="12" spans="1:11" ht="14.45" customHeight="1" x14ac:dyDescent="0.2">
      <c r="A12" s="575" t="s">
        <v>473</v>
      </c>
      <c r="B12" s="576" t="s">
        <v>474</v>
      </c>
      <c r="C12" s="579" t="s">
        <v>479</v>
      </c>
      <c r="D12" s="593" t="s">
        <v>480</v>
      </c>
      <c r="E12" s="579" t="s">
        <v>768</v>
      </c>
      <c r="F12" s="593" t="s">
        <v>769</v>
      </c>
      <c r="G12" s="579" t="s">
        <v>774</v>
      </c>
      <c r="H12" s="579" t="s">
        <v>775</v>
      </c>
      <c r="I12" s="585">
        <v>13.020000457763672</v>
      </c>
      <c r="J12" s="585">
        <v>24</v>
      </c>
      <c r="K12" s="586">
        <v>312.48001098632813</v>
      </c>
    </row>
    <row r="13" spans="1:11" ht="14.45" customHeight="1" x14ac:dyDescent="0.2">
      <c r="A13" s="575" t="s">
        <v>473</v>
      </c>
      <c r="B13" s="576" t="s">
        <v>474</v>
      </c>
      <c r="C13" s="579" t="s">
        <v>479</v>
      </c>
      <c r="D13" s="593" t="s">
        <v>480</v>
      </c>
      <c r="E13" s="579" t="s">
        <v>768</v>
      </c>
      <c r="F13" s="593" t="s">
        <v>769</v>
      </c>
      <c r="G13" s="579" t="s">
        <v>776</v>
      </c>
      <c r="H13" s="579" t="s">
        <v>777</v>
      </c>
      <c r="I13" s="585">
        <v>31.420000076293945</v>
      </c>
      <c r="J13" s="585">
        <v>1</v>
      </c>
      <c r="K13" s="586">
        <v>31.420000076293945</v>
      </c>
    </row>
    <row r="14" spans="1:11" ht="14.45" customHeight="1" x14ac:dyDescent="0.2">
      <c r="A14" s="575" t="s">
        <v>473</v>
      </c>
      <c r="B14" s="576" t="s">
        <v>474</v>
      </c>
      <c r="C14" s="579" t="s">
        <v>479</v>
      </c>
      <c r="D14" s="593" t="s">
        <v>480</v>
      </c>
      <c r="E14" s="579" t="s">
        <v>768</v>
      </c>
      <c r="F14" s="593" t="s">
        <v>769</v>
      </c>
      <c r="G14" s="579" t="s">
        <v>778</v>
      </c>
      <c r="H14" s="579" t="s">
        <v>779</v>
      </c>
      <c r="I14" s="585">
        <v>30.780000686645508</v>
      </c>
      <c r="J14" s="585">
        <v>4</v>
      </c>
      <c r="K14" s="586">
        <v>123.12000274658203</v>
      </c>
    </row>
    <row r="15" spans="1:11" ht="14.45" customHeight="1" x14ac:dyDescent="0.2">
      <c r="A15" s="575" t="s">
        <v>473</v>
      </c>
      <c r="B15" s="576" t="s">
        <v>474</v>
      </c>
      <c r="C15" s="579" t="s">
        <v>479</v>
      </c>
      <c r="D15" s="593" t="s">
        <v>480</v>
      </c>
      <c r="E15" s="579" t="s">
        <v>780</v>
      </c>
      <c r="F15" s="593" t="s">
        <v>781</v>
      </c>
      <c r="G15" s="579" t="s">
        <v>782</v>
      </c>
      <c r="H15" s="579" t="s">
        <v>783</v>
      </c>
      <c r="I15" s="585">
        <v>3.9999999105930328E-2</v>
      </c>
      <c r="J15" s="585">
        <v>900</v>
      </c>
      <c r="K15" s="586">
        <v>33</v>
      </c>
    </row>
    <row r="16" spans="1:11" ht="14.45" customHeight="1" x14ac:dyDescent="0.2">
      <c r="A16" s="575" t="s">
        <v>473</v>
      </c>
      <c r="B16" s="576" t="s">
        <v>474</v>
      </c>
      <c r="C16" s="579" t="s">
        <v>479</v>
      </c>
      <c r="D16" s="593" t="s">
        <v>480</v>
      </c>
      <c r="E16" s="579" t="s">
        <v>780</v>
      </c>
      <c r="F16" s="593" t="s">
        <v>781</v>
      </c>
      <c r="G16" s="579" t="s">
        <v>784</v>
      </c>
      <c r="H16" s="579" t="s">
        <v>785</v>
      </c>
      <c r="I16" s="585">
        <v>42.344999313354492</v>
      </c>
      <c r="J16" s="585">
        <v>24</v>
      </c>
      <c r="K16" s="586">
        <v>1016.3299865722656</v>
      </c>
    </row>
    <row r="17" spans="1:11" ht="14.45" customHeight="1" x14ac:dyDescent="0.2">
      <c r="A17" s="575" t="s">
        <v>473</v>
      </c>
      <c r="B17" s="576" t="s">
        <v>474</v>
      </c>
      <c r="C17" s="579" t="s">
        <v>479</v>
      </c>
      <c r="D17" s="593" t="s">
        <v>480</v>
      </c>
      <c r="E17" s="579" t="s">
        <v>780</v>
      </c>
      <c r="F17" s="593" t="s">
        <v>781</v>
      </c>
      <c r="G17" s="579" t="s">
        <v>786</v>
      </c>
      <c r="H17" s="579" t="s">
        <v>787</v>
      </c>
      <c r="I17" s="585">
        <v>21.97333272298177</v>
      </c>
      <c r="J17" s="585">
        <v>700</v>
      </c>
      <c r="K17" s="586">
        <v>15381.10986328125</v>
      </c>
    </row>
    <row r="18" spans="1:11" ht="14.45" customHeight="1" x14ac:dyDescent="0.2">
      <c r="A18" s="575" t="s">
        <v>473</v>
      </c>
      <c r="B18" s="576" t="s">
        <v>474</v>
      </c>
      <c r="C18" s="579" t="s">
        <v>479</v>
      </c>
      <c r="D18" s="593" t="s">
        <v>480</v>
      </c>
      <c r="E18" s="579" t="s">
        <v>780</v>
      </c>
      <c r="F18" s="593" t="s">
        <v>781</v>
      </c>
      <c r="G18" s="579" t="s">
        <v>788</v>
      </c>
      <c r="H18" s="579" t="s">
        <v>789</v>
      </c>
      <c r="I18" s="585">
        <v>2.2450000643730164</v>
      </c>
      <c r="J18" s="585">
        <v>700</v>
      </c>
      <c r="K18" s="586">
        <v>1526.5</v>
      </c>
    </row>
    <row r="19" spans="1:11" ht="14.45" customHeight="1" x14ac:dyDescent="0.2">
      <c r="A19" s="575" t="s">
        <v>473</v>
      </c>
      <c r="B19" s="576" t="s">
        <v>474</v>
      </c>
      <c r="C19" s="579" t="s">
        <v>479</v>
      </c>
      <c r="D19" s="593" t="s">
        <v>480</v>
      </c>
      <c r="E19" s="579" t="s">
        <v>780</v>
      </c>
      <c r="F19" s="593" t="s">
        <v>781</v>
      </c>
      <c r="G19" s="579" t="s">
        <v>790</v>
      </c>
      <c r="H19" s="579" t="s">
        <v>791</v>
      </c>
      <c r="I19" s="585">
        <v>11.734999656677246</v>
      </c>
      <c r="J19" s="585">
        <v>35</v>
      </c>
      <c r="K19" s="586">
        <v>410.75</v>
      </c>
    </row>
    <row r="20" spans="1:11" ht="14.45" customHeight="1" x14ac:dyDescent="0.2">
      <c r="A20" s="575" t="s">
        <v>473</v>
      </c>
      <c r="B20" s="576" t="s">
        <v>474</v>
      </c>
      <c r="C20" s="579" t="s">
        <v>479</v>
      </c>
      <c r="D20" s="593" t="s">
        <v>480</v>
      </c>
      <c r="E20" s="579" t="s">
        <v>780</v>
      </c>
      <c r="F20" s="593" t="s">
        <v>781</v>
      </c>
      <c r="G20" s="579" t="s">
        <v>792</v>
      </c>
      <c r="H20" s="579" t="s">
        <v>793</v>
      </c>
      <c r="I20" s="585">
        <v>2.2899999618530273</v>
      </c>
      <c r="J20" s="585">
        <v>50</v>
      </c>
      <c r="K20" s="586">
        <v>114.5</v>
      </c>
    </row>
    <row r="21" spans="1:11" ht="14.45" customHeight="1" x14ac:dyDescent="0.2">
      <c r="A21" s="575" t="s">
        <v>473</v>
      </c>
      <c r="B21" s="576" t="s">
        <v>474</v>
      </c>
      <c r="C21" s="579" t="s">
        <v>479</v>
      </c>
      <c r="D21" s="593" t="s">
        <v>480</v>
      </c>
      <c r="E21" s="579" t="s">
        <v>780</v>
      </c>
      <c r="F21" s="593" t="s">
        <v>781</v>
      </c>
      <c r="G21" s="579" t="s">
        <v>794</v>
      </c>
      <c r="H21" s="579" t="s">
        <v>795</v>
      </c>
      <c r="I21" s="585">
        <v>19.360000610351563</v>
      </c>
      <c r="J21" s="585">
        <v>20</v>
      </c>
      <c r="K21" s="586">
        <v>387.20001220703125</v>
      </c>
    </row>
    <row r="22" spans="1:11" ht="14.45" customHeight="1" x14ac:dyDescent="0.2">
      <c r="A22" s="575" t="s">
        <v>473</v>
      </c>
      <c r="B22" s="576" t="s">
        <v>474</v>
      </c>
      <c r="C22" s="579" t="s">
        <v>479</v>
      </c>
      <c r="D22" s="593" t="s">
        <v>480</v>
      </c>
      <c r="E22" s="579" t="s">
        <v>780</v>
      </c>
      <c r="F22" s="593" t="s">
        <v>781</v>
      </c>
      <c r="G22" s="579" t="s">
        <v>796</v>
      </c>
      <c r="H22" s="579" t="s">
        <v>797</v>
      </c>
      <c r="I22" s="585">
        <v>1.8999999761581421</v>
      </c>
      <c r="J22" s="585">
        <v>1050</v>
      </c>
      <c r="K22" s="586">
        <v>1995</v>
      </c>
    </row>
    <row r="23" spans="1:11" ht="14.45" customHeight="1" x14ac:dyDescent="0.2">
      <c r="A23" s="575" t="s">
        <v>473</v>
      </c>
      <c r="B23" s="576" t="s">
        <v>474</v>
      </c>
      <c r="C23" s="579" t="s">
        <v>479</v>
      </c>
      <c r="D23" s="593" t="s">
        <v>480</v>
      </c>
      <c r="E23" s="579" t="s">
        <v>780</v>
      </c>
      <c r="F23" s="593" t="s">
        <v>781</v>
      </c>
      <c r="G23" s="579" t="s">
        <v>798</v>
      </c>
      <c r="H23" s="579" t="s">
        <v>799</v>
      </c>
      <c r="I23" s="585">
        <v>2.7266666889190674</v>
      </c>
      <c r="J23" s="585">
        <v>350</v>
      </c>
      <c r="K23" s="586">
        <v>954</v>
      </c>
    </row>
    <row r="24" spans="1:11" ht="14.45" customHeight="1" x14ac:dyDescent="0.2">
      <c r="A24" s="575" t="s">
        <v>473</v>
      </c>
      <c r="B24" s="576" t="s">
        <v>474</v>
      </c>
      <c r="C24" s="579" t="s">
        <v>479</v>
      </c>
      <c r="D24" s="593" t="s">
        <v>480</v>
      </c>
      <c r="E24" s="579" t="s">
        <v>780</v>
      </c>
      <c r="F24" s="593" t="s">
        <v>781</v>
      </c>
      <c r="G24" s="579" t="s">
        <v>800</v>
      </c>
      <c r="H24" s="579" t="s">
        <v>801</v>
      </c>
      <c r="I24" s="585">
        <v>1.9249999523162842</v>
      </c>
      <c r="J24" s="585">
        <v>500</v>
      </c>
      <c r="K24" s="586">
        <v>963</v>
      </c>
    </row>
    <row r="25" spans="1:11" ht="14.45" customHeight="1" x14ac:dyDescent="0.2">
      <c r="A25" s="575" t="s">
        <v>473</v>
      </c>
      <c r="B25" s="576" t="s">
        <v>474</v>
      </c>
      <c r="C25" s="579" t="s">
        <v>479</v>
      </c>
      <c r="D25" s="593" t="s">
        <v>480</v>
      </c>
      <c r="E25" s="579" t="s">
        <v>780</v>
      </c>
      <c r="F25" s="593" t="s">
        <v>781</v>
      </c>
      <c r="G25" s="579" t="s">
        <v>802</v>
      </c>
      <c r="H25" s="579" t="s">
        <v>803</v>
      </c>
      <c r="I25" s="585">
        <v>3.0699999332427979</v>
      </c>
      <c r="J25" s="585">
        <v>450</v>
      </c>
      <c r="K25" s="586">
        <v>1381.5</v>
      </c>
    </row>
    <row r="26" spans="1:11" ht="14.45" customHeight="1" x14ac:dyDescent="0.2">
      <c r="A26" s="575" t="s">
        <v>473</v>
      </c>
      <c r="B26" s="576" t="s">
        <v>474</v>
      </c>
      <c r="C26" s="579" t="s">
        <v>479</v>
      </c>
      <c r="D26" s="593" t="s">
        <v>480</v>
      </c>
      <c r="E26" s="579" t="s">
        <v>780</v>
      </c>
      <c r="F26" s="593" t="s">
        <v>781</v>
      </c>
      <c r="G26" s="579" t="s">
        <v>804</v>
      </c>
      <c r="H26" s="579" t="s">
        <v>805</v>
      </c>
      <c r="I26" s="585">
        <v>1.9199999570846558</v>
      </c>
      <c r="J26" s="585">
        <v>200</v>
      </c>
      <c r="K26" s="586">
        <v>384</v>
      </c>
    </row>
    <row r="27" spans="1:11" ht="14.45" customHeight="1" x14ac:dyDescent="0.2">
      <c r="A27" s="575" t="s">
        <v>473</v>
      </c>
      <c r="B27" s="576" t="s">
        <v>474</v>
      </c>
      <c r="C27" s="579" t="s">
        <v>479</v>
      </c>
      <c r="D27" s="593" t="s">
        <v>480</v>
      </c>
      <c r="E27" s="579" t="s">
        <v>780</v>
      </c>
      <c r="F27" s="593" t="s">
        <v>781</v>
      </c>
      <c r="G27" s="579" t="s">
        <v>806</v>
      </c>
      <c r="H27" s="579" t="s">
        <v>807</v>
      </c>
      <c r="I27" s="585">
        <v>3.2599999904632568</v>
      </c>
      <c r="J27" s="585">
        <v>10</v>
      </c>
      <c r="K27" s="586">
        <v>32.599998474121094</v>
      </c>
    </row>
    <row r="28" spans="1:11" ht="14.45" customHeight="1" x14ac:dyDescent="0.2">
      <c r="A28" s="575" t="s">
        <v>473</v>
      </c>
      <c r="B28" s="576" t="s">
        <v>474</v>
      </c>
      <c r="C28" s="579" t="s">
        <v>479</v>
      </c>
      <c r="D28" s="593" t="s">
        <v>480</v>
      </c>
      <c r="E28" s="579" t="s">
        <v>780</v>
      </c>
      <c r="F28" s="593" t="s">
        <v>781</v>
      </c>
      <c r="G28" s="579" t="s">
        <v>808</v>
      </c>
      <c r="H28" s="579" t="s">
        <v>809</v>
      </c>
      <c r="I28" s="585">
        <v>2.1000000238418579</v>
      </c>
      <c r="J28" s="585">
        <v>900</v>
      </c>
      <c r="K28" s="586">
        <v>1882.5</v>
      </c>
    </row>
    <row r="29" spans="1:11" ht="14.45" customHeight="1" x14ac:dyDescent="0.2">
      <c r="A29" s="575" t="s">
        <v>473</v>
      </c>
      <c r="B29" s="576" t="s">
        <v>474</v>
      </c>
      <c r="C29" s="579" t="s">
        <v>479</v>
      </c>
      <c r="D29" s="593" t="s">
        <v>480</v>
      </c>
      <c r="E29" s="579" t="s">
        <v>780</v>
      </c>
      <c r="F29" s="593" t="s">
        <v>781</v>
      </c>
      <c r="G29" s="579" t="s">
        <v>810</v>
      </c>
      <c r="H29" s="579" t="s">
        <v>811</v>
      </c>
      <c r="I29" s="585">
        <v>2.2750000953674316</v>
      </c>
      <c r="J29" s="585">
        <v>11</v>
      </c>
      <c r="K29" s="586">
        <v>24.920000076293945</v>
      </c>
    </row>
    <row r="30" spans="1:11" ht="14.45" customHeight="1" x14ac:dyDescent="0.2">
      <c r="A30" s="575" t="s">
        <v>473</v>
      </c>
      <c r="B30" s="576" t="s">
        <v>474</v>
      </c>
      <c r="C30" s="579" t="s">
        <v>479</v>
      </c>
      <c r="D30" s="593" t="s">
        <v>480</v>
      </c>
      <c r="E30" s="579" t="s">
        <v>780</v>
      </c>
      <c r="F30" s="593" t="s">
        <v>781</v>
      </c>
      <c r="G30" s="579" t="s">
        <v>812</v>
      </c>
      <c r="H30" s="579" t="s">
        <v>813</v>
      </c>
      <c r="I30" s="585">
        <v>2</v>
      </c>
      <c r="J30" s="585">
        <v>5</v>
      </c>
      <c r="K30" s="586">
        <v>10</v>
      </c>
    </row>
    <row r="31" spans="1:11" ht="14.45" customHeight="1" x14ac:dyDescent="0.2">
      <c r="A31" s="575" t="s">
        <v>473</v>
      </c>
      <c r="B31" s="576" t="s">
        <v>474</v>
      </c>
      <c r="C31" s="579" t="s">
        <v>479</v>
      </c>
      <c r="D31" s="593" t="s">
        <v>480</v>
      </c>
      <c r="E31" s="579" t="s">
        <v>780</v>
      </c>
      <c r="F31" s="593" t="s">
        <v>781</v>
      </c>
      <c r="G31" s="579" t="s">
        <v>814</v>
      </c>
      <c r="H31" s="579" t="s">
        <v>815</v>
      </c>
      <c r="I31" s="585">
        <v>2.630000114440918</v>
      </c>
      <c r="J31" s="585">
        <v>100</v>
      </c>
      <c r="K31" s="586">
        <v>263</v>
      </c>
    </row>
    <row r="32" spans="1:11" ht="14.45" customHeight="1" x14ac:dyDescent="0.2">
      <c r="A32" s="575" t="s">
        <v>473</v>
      </c>
      <c r="B32" s="576" t="s">
        <v>474</v>
      </c>
      <c r="C32" s="579" t="s">
        <v>479</v>
      </c>
      <c r="D32" s="593" t="s">
        <v>480</v>
      </c>
      <c r="E32" s="579" t="s">
        <v>780</v>
      </c>
      <c r="F32" s="593" t="s">
        <v>781</v>
      </c>
      <c r="G32" s="579" t="s">
        <v>816</v>
      </c>
      <c r="H32" s="579" t="s">
        <v>817</v>
      </c>
      <c r="I32" s="585">
        <v>3.1500000953674316</v>
      </c>
      <c r="J32" s="585">
        <v>5</v>
      </c>
      <c r="K32" s="586">
        <v>15.75</v>
      </c>
    </row>
    <row r="33" spans="1:11" ht="14.45" customHeight="1" x14ac:dyDescent="0.2">
      <c r="A33" s="575" t="s">
        <v>473</v>
      </c>
      <c r="B33" s="576" t="s">
        <v>474</v>
      </c>
      <c r="C33" s="579" t="s">
        <v>479</v>
      </c>
      <c r="D33" s="593" t="s">
        <v>480</v>
      </c>
      <c r="E33" s="579" t="s">
        <v>780</v>
      </c>
      <c r="F33" s="593" t="s">
        <v>781</v>
      </c>
      <c r="G33" s="579" t="s">
        <v>818</v>
      </c>
      <c r="H33" s="579" t="s">
        <v>819</v>
      </c>
      <c r="I33" s="585">
        <v>23.719999313354492</v>
      </c>
      <c r="J33" s="585">
        <v>88</v>
      </c>
      <c r="K33" s="586">
        <v>2087.360107421875</v>
      </c>
    </row>
    <row r="34" spans="1:11" ht="14.45" customHeight="1" x14ac:dyDescent="0.2">
      <c r="A34" s="575" t="s">
        <v>473</v>
      </c>
      <c r="B34" s="576" t="s">
        <v>474</v>
      </c>
      <c r="C34" s="579" t="s">
        <v>479</v>
      </c>
      <c r="D34" s="593" t="s">
        <v>480</v>
      </c>
      <c r="E34" s="579" t="s">
        <v>820</v>
      </c>
      <c r="F34" s="593" t="s">
        <v>821</v>
      </c>
      <c r="G34" s="579" t="s">
        <v>822</v>
      </c>
      <c r="H34" s="579" t="s">
        <v>823</v>
      </c>
      <c r="I34" s="585">
        <v>10.170000076293945</v>
      </c>
      <c r="J34" s="585">
        <v>10</v>
      </c>
      <c r="K34" s="586">
        <v>101.69999694824219</v>
      </c>
    </row>
    <row r="35" spans="1:11" ht="14.45" customHeight="1" x14ac:dyDescent="0.2">
      <c r="A35" s="575" t="s">
        <v>473</v>
      </c>
      <c r="B35" s="576" t="s">
        <v>474</v>
      </c>
      <c r="C35" s="579" t="s">
        <v>479</v>
      </c>
      <c r="D35" s="593" t="s">
        <v>480</v>
      </c>
      <c r="E35" s="579" t="s">
        <v>824</v>
      </c>
      <c r="F35" s="593" t="s">
        <v>825</v>
      </c>
      <c r="G35" s="579" t="s">
        <v>826</v>
      </c>
      <c r="H35" s="579" t="s">
        <v>827</v>
      </c>
      <c r="I35" s="585">
        <v>1.7999999523162842</v>
      </c>
      <c r="J35" s="585">
        <v>900</v>
      </c>
      <c r="K35" s="586">
        <v>1620</v>
      </c>
    </row>
    <row r="36" spans="1:11" ht="14.45" customHeight="1" x14ac:dyDescent="0.2">
      <c r="A36" s="575" t="s">
        <v>473</v>
      </c>
      <c r="B36" s="576" t="s">
        <v>474</v>
      </c>
      <c r="C36" s="579" t="s">
        <v>479</v>
      </c>
      <c r="D36" s="593" t="s">
        <v>480</v>
      </c>
      <c r="E36" s="579" t="s">
        <v>828</v>
      </c>
      <c r="F36" s="593" t="s">
        <v>829</v>
      </c>
      <c r="G36" s="579" t="s">
        <v>830</v>
      </c>
      <c r="H36" s="579" t="s">
        <v>831</v>
      </c>
      <c r="I36" s="585">
        <v>2.8733332951863608</v>
      </c>
      <c r="J36" s="585">
        <v>2200</v>
      </c>
      <c r="K36" s="586">
        <v>6322</v>
      </c>
    </row>
    <row r="37" spans="1:11" ht="14.45" customHeight="1" x14ac:dyDescent="0.2">
      <c r="A37" s="575" t="s">
        <v>473</v>
      </c>
      <c r="B37" s="576" t="s">
        <v>474</v>
      </c>
      <c r="C37" s="579" t="s">
        <v>479</v>
      </c>
      <c r="D37" s="593" t="s">
        <v>480</v>
      </c>
      <c r="E37" s="579" t="s">
        <v>828</v>
      </c>
      <c r="F37" s="593" t="s">
        <v>829</v>
      </c>
      <c r="G37" s="579" t="s">
        <v>832</v>
      </c>
      <c r="H37" s="579" t="s">
        <v>833</v>
      </c>
      <c r="I37" s="585">
        <v>2.880000114440918</v>
      </c>
      <c r="J37" s="585">
        <v>200</v>
      </c>
      <c r="K37" s="586">
        <v>576</v>
      </c>
    </row>
    <row r="38" spans="1:11" ht="14.45" customHeight="1" x14ac:dyDescent="0.2">
      <c r="A38" s="575" t="s">
        <v>473</v>
      </c>
      <c r="B38" s="576" t="s">
        <v>474</v>
      </c>
      <c r="C38" s="579" t="s">
        <v>479</v>
      </c>
      <c r="D38" s="593" t="s">
        <v>480</v>
      </c>
      <c r="E38" s="579" t="s">
        <v>828</v>
      </c>
      <c r="F38" s="593" t="s">
        <v>829</v>
      </c>
      <c r="G38" s="579" t="s">
        <v>834</v>
      </c>
      <c r="H38" s="579" t="s">
        <v>835</v>
      </c>
      <c r="I38" s="585">
        <v>3.7200000286102295</v>
      </c>
      <c r="J38" s="585">
        <v>200</v>
      </c>
      <c r="K38" s="586">
        <v>744</v>
      </c>
    </row>
    <row r="39" spans="1:11" ht="14.45" customHeight="1" x14ac:dyDescent="0.2">
      <c r="A39" s="575" t="s">
        <v>473</v>
      </c>
      <c r="B39" s="576" t="s">
        <v>474</v>
      </c>
      <c r="C39" s="579" t="s">
        <v>479</v>
      </c>
      <c r="D39" s="593" t="s">
        <v>480</v>
      </c>
      <c r="E39" s="579" t="s">
        <v>828</v>
      </c>
      <c r="F39" s="593" t="s">
        <v>829</v>
      </c>
      <c r="G39" s="579" t="s">
        <v>836</v>
      </c>
      <c r="H39" s="579" t="s">
        <v>837</v>
      </c>
      <c r="I39" s="585">
        <v>4.690000057220459</v>
      </c>
      <c r="J39" s="585">
        <v>600</v>
      </c>
      <c r="K39" s="586">
        <v>2814</v>
      </c>
    </row>
    <row r="40" spans="1:11" ht="14.45" customHeight="1" x14ac:dyDescent="0.2">
      <c r="A40" s="575" t="s">
        <v>473</v>
      </c>
      <c r="B40" s="576" t="s">
        <v>474</v>
      </c>
      <c r="C40" s="579" t="s">
        <v>487</v>
      </c>
      <c r="D40" s="593" t="s">
        <v>488</v>
      </c>
      <c r="E40" s="579" t="s">
        <v>768</v>
      </c>
      <c r="F40" s="593" t="s">
        <v>769</v>
      </c>
      <c r="G40" s="579" t="s">
        <v>838</v>
      </c>
      <c r="H40" s="579" t="s">
        <v>839</v>
      </c>
      <c r="I40" s="585">
        <v>30.180000305175781</v>
      </c>
      <c r="J40" s="585">
        <v>6</v>
      </c>
      <c r="K40" s="586">
        <v>181.08000183105469</v>
      </c>
    </row>
    <row r="41" spans="1:11" ht="14.45" customHeight="1" x14ac:dyDescent="0.2">
      <c r="A41" s="575" t="s">
        <v>473</v>
      </c>
      <c r="B41" s="576" t="s">
        <v>474</v>
      </c>
      <c r="C41" s="579" t="s">
        <v>487</v>
      </c>
      <c r="D41" s="593" t="s">
        <v>488</v>
      </c>
      <c r="E41" s="579" t="s">
        <v>768</v>
      </c>
      <c r="F41" s="593" t="s">
        <v>769</v>
      </c>
      <c r="G41" s="579" t="s">
        <v>840</v>
      </c>
      <c r="H41" s="579" t="s">
        <v>841</v>
      </c>
      <c r="I41" s="585">
        <v>11.630000114440918</v>
      </c>
      <c r="J41" s="585">
        <v>1</v>
      </c>
      <c r="K41" s="586">
        <v>11.630000114440918</v>
      </c>
    </row>
    <row r="42" spans="1:11" ht="14.45" customHeight="1" x14ac:dyDescent="0.2">
      <c r="A42" s="575" t="s">
        <v>473</v>
      </c>
      <c r="B42" s="576" t="s">
        <v>474</v>
      </c>
      <c r="C42" s="579" t="s">
        <v>487</v>
      </c>
      <c r="D42" s="593" t="s">
        <v>488</v>
      </c>
      <c r="E42" s="579" t="s">
        <v>768</v>
      </c>
      <c r="F42" s="593" t="s">
        <v>769</v>
      </c>
      <c r="G42" s="579" t="s">
        <v>774</v>
      </c>
      <c r="H42" s="579" t="s">
        <v>775</v>
      </c>
      <c r="I42" s="585">
        <v>13.017500400543213</v>
      </c>
      <c r="J42" s="585">
        <v>22</v>
      </c>
      <c r="K42" s="586">
        <v>286.3800048828125</v>
      </c>
    </row>
    <row r="43" spans="1:11" ht="14.45" customHeight="1" x14ac:dyDescent="0.2">
      <c r="A43" s="575" t="s">
        <v>473</v>
      </c>
      <c r="B43" s="576" t="s">
        <v>474</v>
      </c>
      <c r="C43" s="579" t="s">
        <v>487</v>
      </c>
      <c r="D43" s="593" t="s">
        <v>488</v>
      </c>
      <c r="E43" s="579" t="s">
        <v>768</v>
      </c>
      <c r="F43" s="593" t="s">
        <v>769</v>
      </c>
      <c r="G43" s="579" t="s">
        <v>842</v>
      </c>
      <c r="H43" s="579" t="s">
        <v>843</v>
      </c>
      <c r="I43" s="585">
        <v>9.6000003814697266</v>
      </c>
      <c r="J43" s="585">
        <v>1</v>
      </c>
      <c r="K43" s="586">
        <v>9.6000003814697266</v>
      </c>
    </row>
    <row r="44" spans="1:11" ht="14.45" customHeight="1" x14ac:dyDescent="0.2">
      <c r="A44" s="575" t="s">
        <v>473</v>
      </c>
      <c r="B44" s="576" t="s">
        <v>474</v>
      </c>
      <c r="C44" s="579" t="s">
        <v>487</v>
      </c>
      <c r="D44" s="593" t="s">
        <v>488</v>
      </c>
      <c r="E44" s="579" t="s">
        <v>768</v>
      </c>
      <c r="F44" s="593" t="s">
        <v>769</v>
      </c>
      <c r="G44" s="579" t="s">
        <v>844</v>
      </c>
      <c r="H44" s="579" t="s">
        <v>845</v>
      </c>
      <c r="I44" s="585">
        <v>19.959999084472656</v>
      </c>
      <c r="J44" s="585">
        <v>1</v>
      </c>
      <c r="K44" s="586">
        <v>19.959999084472656</v>
      </c>
    </row>
    <row r="45" spans="1:11" ht="14.45" customHeight="1" x14ac:dyDescent="0.2">
      <c r="A45" s="575" t="s">
        <v>473</v>
      </c>
      <c r="B45" s="576" t="s">
        <v>474</v>
      </c>
      <c r="C45" s="579" t="s">
        <v>487</v>
      </c>
      <c r="D45" s="593" t="s">
        <v>488</v>
      </c>
      <c r="E45" s="579" t="s">
        <v>768</v>
      </c>
      <c r="F45" s="593" t="s">
        <v>769</v>
      </c>
      <c r="G45" s="579" t="s">
        <v>776</v>
      </c>
      <c r="H45" s="579" t="s">
        <v>777</v>
      </c>
      <c r="I45" s="585">
        <v>31.420000076293945</v>
      </c>
      <c r="J45" s="585">
        <v>3</v>
      </c>
      <c r="K45" s="586">
        <v>94.260000228881836</v>
      </c>
    </row>
    <row r="46" spans="1:11" ht="14.45" customHeight="1" x14ac:dyDescent="0.2">
      <c r="A46" s="575" t="s">
        <v>473</v>
      </c>
      <c r="B46" s="576" t="s">
        <v>474</v>
      </c>
      <c r="C46" s="579" t="s">
        <v>487</v>
      </c>
      <c r="D46" s="593" t="s">
        <v>488</v>
      </c>
      <c r="E46" s="579" t="s">
        <v>768</v>
      </c>
      <c r="F46" s="593" t="s">
        <v>769</v>
      </c>
      <c r="G46" s="579" t="s">
        <v>778</v>
      </c>
      <c r="H46" s="579" t="s">
        <v>846</v>
      </c>
      <c r="I46" s="585">
        <v>30.780000686645508</v>
      </c>
      <c r="J46" s="585">
        <v>3</v>
      </c>
      <c r="K46" s="586">
        <v>92.339996337890625</v>
      </c>
    </row>
    <row r="47" spans="1:11" ht="14.45" customHeight="1" x14ac:dyDescent="0.2">
      <c r="A47" s="575" t="s">
        <v>473</v>
      </c>
      <c r="B47" s="576" t="s">
        <v>474</v>
      </c>
      <c r="C47" s="579" t="s">
        <v>487</v>
      </c>
      <c r="D47" s="593" t="s">
        <v>488</v>
      </c>
      <c r="E47" s="579" t="s">
        <v>768</v>
      </c>
      <c r="F47" s="593" t="s">
        <v>769</v>
      </c>
      <c r="G47" s="579" t="s">
        <v>778</v>
      </c>
      <c r="H47" s="579" t="s">
        <v>779</v>
      </c>
      <c r="I47" s="585">
        <v>30.780000686645508</v>
      </c>
      <c r="J47" s="585">
        <v>3</v>
      </c>
      <c r="K47" s="586">
        <v>92.339996337890625</v>
      </c>
    </row>
    <row r="48" spans="1:11" ht="14.45" customHeight="1" x14ac:dyDescent="0.2">
      <c r="A48" s="575" t="s">
        <v>473</v>
      </c>
      <c r="B48" s="576" t="s">
        <v>474</v>
      </c>
      <c r="C48" s="579" t="s">
        <v>487</v>
      </c>
      <c r="D48" s="593" t="s">
        <v>488</v>
      </c>
      <c r="E48" s="579" t="s">
        <v>768</v>
      </c>
      <c r="F48" s="593" t="s">
        <v>769</v>
      </c>
      <c r="G48" s="579" t="s">
        <v>847</v>
      </c>
      <c r="H48" s="579" t="s">
        <v>848</v>
      </c>
      <c r="I48" s="585">
        <v>19.489999771118164</v>
      </c>
      <c r="J48" s="585">
        <v>2</v>
      </c>
      <c r="K48" s="586">
        <v>38.979999542236328</v>
      </c>
    </row>
    <row r="49" spans="1:11" ht="14.45" customHeight="1" x14ac:dyDescent="0.2">
      <c r="A49" s="575" t="s">
        <v>473</v>
      </c>
      <c r="B49" s="576" t="s">
        <v>474</v>
      </c>
      <c r="C49" s="579" t="s">
        <v>487</v>
      </c>
      <c r="D49" s="593" t="s">
        <v>488</v>
      </c>
      <c r="E49" s="579" t="s">
        <v>780</v>
      </c>
      <c r="F49" s="593" t="s">
        <v>781</v>
      </c>
      <c r="G49" s="579" t="s">
        <v>782</v>
      </c>
      <c r="H49" s="579" t="s">
        <v>783</v>
      </c>
      <c r="I49" s="585">
        <v>1.1999999731779098E-2</v>
      </c>
      <c r="J49" s="585">
        <v>900</v>
      </c>
      <c r="K49" s="586">
        <v>11</v>
      </c>
    </row>
    <row r="50" spans="1:11" ht="14.45" customHeight="1" x14ac:dyDescent="0.2">
      <c r="A50" s="575" t="s">
        <v>473</v>
      </c>
      <c r="B50" s="576" t="s">
        <v>474</v>
      </c>
      <c r="C50" s="579" t="s">
        <v>487</v>
      </c>
      <c r="D50" s="593" t="s">
        <v>488</v>
      </c>
      <c r="E50" s="579" t="s">
        <v>780</v>
      </c>
      <c r="F50" s="593" t="s">
        <v>781</v>
      </c>
      <c r="G50" s="579" t="s">
        <v>784</v>
      </c>
      <c r="H50" s="579" t="s">
        <v>785</v>
      </c>
      <c r="I50" s="585">
        <v>48.389999389648438</v>
      </c>
      <c r="J50" s="585">
        <v>12</v>
      </c>
      <c r="K50" s="586">
        <v>580.72998046875</v>
      </c>
    </row>
    <row r="51" spans="1:11" ht="14.45" customHeight="1" x14ac:dyDescent="0.2">
      <c r="A51" s="575" t="s">
        <v>473</v>
      </c>
      <c r="B51" s="576" t="s">
        <v>474</v>
      </c>
      <c r="C51" s="579" t="s">
        <v>487</v>
      </c>
      <c r="D51" s="593" t="s">
        <v>488</v>
      </c>
      <c r="E51" s="579" t="s">
        <v>780</v>
      </c>
      <c r="F51" s="593" t="s">
        <v>781</v>
      </c>
      <c r="G51" s="579" t="s">
        <v>786</v>
      </c>
      <c r="H51" s="579" t="s">
        <v>787</v>
      </c>
      <c r="I51" s="585">
        <v>21.972499370574951</v>
      </c>
      <c r="J51" s="585">
        <v>500</v>
      </c>
      <c r="K51" s="586">
        <v>10986.320068359375</v>
      </c>
    </row>
    <row r="52" spans="1:11" ht="14.45" customHeight="1" x14ac:dyDescent="0.2">
      <c r="A52" s="575" t="s">
        <v>473</v>
      </c>
      <c r="B52" s="576" t="s">
        <v>474</v>
      </c>
      <c r="C52" s="579" t="s">
        <v>487</v>
      </c>
      <c r="D52" s="593" t="s">
        <v>488</v>
      </c>
      <c r="E52" s="579" t="s">
        <v>780</v>
      </c>
      <c r="F52" s="593" t="s">
        <v>781</v>
      </c>
      <c r="G52" s="579" t="s">
        <v>788</v>
      </c>
      <c r="H52" s="579" t="s">
        <v>789</v>
      </c>
      <c r="I52" s="585">
        <v>2.3950001001358032</v>
      </c>
      <c r="J52" s="585">
        <v>400</v>
      </c>
      <c r="K52" s="586">
        <v>958</v>
      </c>
    </row>
    <row r="53" spans="1:11" ht="14.45" customHeight="1" x14ac:dyDescent="0.2">
      <c r="A53" s="575" t="s">
        <v>473</v>
      </c>
      <c r="B53" s="576" t="s">
        <v>474</v>
      </c>
      <c r="C53" s="579" t="s">
        <v>487</v>
      </c>
      <c r="D53" s="593" t="s">
        <v>488</v>
      </c>
      <c r="E53" s="579" t="s">
        <v>780</v>
      </c>
      <c r="F53" s="593" t="s">
        <v>781</v>
      </c>
      <c r="G53" s="579" t="s">
        <v>849</v>
      </c>
      <c r="H53" s="579" t="s">
        <v>850</v>
      </c>
      <c r="I53" s="585">
        <v>3.1400001049041748</v>
      </c>
      <c r="J53" s="585">
        <v>10</v>
      </c>
      <c r="K53" s="586">
        <v>31.399999618530273</v>
      </c>
    </row>
    <row r="54" spans="1:11" ht="14.45" customHeight="1" x14ac:dyDescent="0.2">
      <c r="A54" s="575" t="s">
        <v>473</v>
      </c>
      <c r="B54" s="576" t="s">
        <v>474</v>
      </c>
      <c r="C54" s="579" t="s">
        <v>487</v>
      </c>
      <c r="D54" s="593" t="s">
        <v>488</v>
      </c>
      <c r="E54" s="579" t="s">
        <v>780</v>
      </c>
      <c r="F54" s="593" t="s">
        <v>781</v>
      </c>
      <c r="G54" s="579" t="s">
        <v>851</v>
      </c>
      <c r="H54" s="579" t="s">
        <v>852</v>
      </c>
      <c r="I54" s="585">
        <v>37.900001525878906</v>
      </c>
      <c r="J54" s="585">
        <v>1</v>
      </c>
      <c r="K54" s="586">
        <v>37.900001525878906</v>
      </c>
    </row>
    <row r="55" spans="1:11" ht="14.45" customHeight="1" x14ac:dyDescent="0.2">
      <c r="A55" s="575" t="s">
        <v>473</v>
      </c>
      <c r="B55" s="576" t="s">
        <v>474</v>
      </c>
      <c r="C55" s="579" t="s">
        <v>487</v>
      </c>
      <c r="D55" s="593" t="s">
        <v>488</v>
      </c>
      <c r="E55" s="579" t="s">
        <v>780</v>
      </c>
      <c r="F55" s="593" t="s">
        <v>781</v>
      </c>
      <c r="G55" s="579" t="s">
        <v>853</v>
      </c>
      <c r="H55" s="579" t="s">
        <v>854</v>
      </c>
      <c r="I55" s="585">
        <v>4.9699997901916504</v>
      </c>
      <c r="J55" s="585">
        <v>10</v>
      </c>
      <c r="K55" s="586">
        <v>49.700000762939453</v>
      </c>
    </row>
    <row r="56" spans="1:11" ht="14.45" customHeight="1" x14ac:dyDescent="0.2">
      <c r="A56" s="575" t="s">
        <v>473</v>
      </c>
      <c r="B56" s="576" t="s">
        <v>474</v>
      </c>
      <c r="C56" s="579" t="s">
        <v>487</v>
      </c>
      <c r="D56" s="593" t="s">
        <v>488</v>
      </c>
      <c r="E56" s="579" t="s">
        <v>780</v>
      </c>
      <c r="F56" s="593" t="s">
        <v>781</v>
      </c>
      <c r="G56" s="579" t="s">
        <v>790</v>
      </c>
      <c r="H56" s="579" t="s">
        <v>791</v>
      </c>
      <c r="I56" s="585">
        <v>11.734999656677246</v>
      </c>
      <c r="J56" s="585">
        <v>55</v>
      </c>
      <c r="K56" s="586">
        <v>645.45001220703125</v>
      </c>
    </row>
    <row r="57" spans="1:11" ht="14.45" customHeight="1" x14ac:dyDescent="0.2">
      <c r="A57" s="575" t="s">
        <v>473</v>
      </c>
      <c r="B57" s="576" t="s">
        <v>474</v>
      </c>
      <c r="C57" s="579" t="s">
        <v>487</v>
      </c>
      <c r="D57" s="593" t="s">
        <v>488</v>
      </c>
      <c r="E57" s="579" t="s">
        <v>780</v>
      </c>
      <c r="F57" s="593" t="s">
        <v>781</v>
      </c>
      <c r="G57" s="579" t="s">
        <v>792</v>
      </c>
      <c r="H57" s="579" t="s">
        <v>793</v>
      </c>
      <c r="I57" s="585">
        <v>2.2899999618530273</v>
      </c>
      <c r="J57" s="585">
        <v>100</v>
      </c>
      <c r="K57" s="586">
        <v>229</v>
      </c>
    </row>
    <row r="58" spans="1:11" ht="14.45" customHeight="1" x14ac:dyDescent="0.2">
      <c r="A58" s="575" t="s">
        <v>473</v>
      </c>
      <c r="B58" s="576" t="s">
        <v>474</v>
      </c>
      <c r="C58" s="579" t="s">
        <v>487</v>
      </c>
      <c r="D58" s="593" t="s">
        <v>488</v>
      </c>
      <c r="E58" s="579" t="s">
        <v>780</v>
      </c>
      <c r="F58" s="593" t="s">
        <v>781</v>
      </c>
      <c r="G58" s="579" t="s">
        <v>855</v>
      </c>
      <c r="H58" s="579" t="s">
        <v>856</v>
      </c>
      <c r="I58" s="585">
        <v>23.719999313354492</v>
      </c>
      <c r="J58" s="585">
        <v>5</v>
      </c>
      <c r="K58" s="586">
        <v>118.59999847412109</v>
      </c>
    </row>
    <row r="59" spans="1:11" ht="14.45" customHeight="1" x14ac:dyDescent="0.2">
      <c r="A59" s="575" t="s">
        <v>473</v>
      </c>
      <c r="B59" s="576" t="s">
        <v>474</v>
      </c>
      <c r="C59" s="579" t="s">
        <v>487</v>
      </c>
      <c r="D59" s="593" t="s">
        <v>488</v>
      </c>
      <c r="E59" s="579" t="s">
        <v>780</v>
      </c>
      <c r="F59" s="593" t="s">
        <v>781</v>
      </c>
      <c r="G59" s="579" t="s">
        <v>796</v>
      </c>
      <c r="H59" s="579" t="s">
        <v>797</v>
      </c>
      <c r="I59" s="585">
        <v>1.8999999761581421</v>
      </c>
      <c r="J59" s="585">
        <v>450</v>
      </c>
      <c r="K59" s="586">
        <v>855</v>
      </c>
    </row>
    <row r="60" spans="1:11" ht="14.45" customHeight="1" x14ac:dyDescent="0.2">
      <c r="A60" s="575" t="s">
        <v>473</v>
      </c>
      <c r="B60" s="576" t="s">
        <v>474</v>
      </c>
      <c r="C60" s="579" t="s">
        <v>487</v>
      </c>
      <c r="D60" s="593" t="s">
        <v>488</v>
      </c>
      <c r="E60" s="579" t="s">
        <v>780</v>
      </c>
      <c r="F60" s="593" t="s">
        <v>781</v>
      </c>
      <c r="G60" s="579" t="s">
        <v>798</v>
      </c>
      <c r="H60" s="579" t="s">
        <v>799</v>
      </c>
      <c r="I60" s="585">
        <v>2.7875000238418579</v>
      </c>
      <c r="J60" s="585">
        <v>600</v>
      </c>
      <c r="K60" s="586">
        <v>1666</v>
      </c>
    </row>
    <row r="61" spans="1:11" ht="14.45" customHeight="1" x14ac:dyDescent="0.2">
      <c r="A61" s="575" t="s">
        <v>473</v>
      </c>
      <c r="B61" s="576" t="s">
        <v>474</v>
      </c>
      <c r="C61" s="579" t="s">
        <v>487</v>
      </c>
      <c r="D61" s="593" t="s">
        <v>488</v>
      </c>
      <c r="E61" s="579" t="s">
        <v>780</v>
      </c>
      <c r="F61" s="593" t="s">
        <v>781</v>
      </c>
      <c r="G61" s="579" t="s">
        <v>800</v>
      </c>
      <c r="H61" s="579" t="s">
        <v>801</v>
      </c>
      <c r="I61" s="585">
        <v>1.9249999523162842</v>
      </c>
      <c r="J61" s="585">
        <v>450</v>
      </c>
      <c r="K61" s="586">
        <v>866</v>
      </c>
    </row>
    <row r="62" spans="1:11" ht="14.45" customHeight="1" x14ac:dyDescent="0.2">
      <c r="A62" s="575" t="s">
        <v>473</v>
      </c>
      <c r="B62" s="576" t="s">
        <v>474</v>
      </c>
      <c r="C62" s="579" t="s">
        <v>487</v>
      </c>
      <c r="D62" s="593" t="s">
        <v>488</v>
      </c>
      <c r="E62" s="579" t="s">
        <v>780</v>
      </c>
      <c r="F62" s="593" t="s">
        <v>781</v>
      </c>
      <c r="G62" s="579" t="s">
        <v>802</v>
      </c>
      <c r="H62" s="579" t="s">
        <v>803</v>
      </c>
      <c r="I62" s="585">
        <v>3.0699999332427979</v>
      </c>
      <c r="J62" s="585">
        <v>250</v>
      </c>
      <c r="K62" s="586">
        <v>767.5</v>
      </c>
    </row>
    <row r="63" spans="1:11" ht="14.45" customHeight="1" x14ac:dyDescent="0.2">
      <c r="A63" s="575" t="s">
        <v>473</v>
      </c>
      <c r="B63" s="576" t="s">
        <v>474</v>
      </c>
      <c r="C63" s="579" t="s">
        <v>487</v>
      </c>
      <c r="D63" s="593" t="s">
        <v>488</v>
      </c>
      <c r="E63" s="579" t="s">
        <v>780</v>
      </c>
      <c r="F63" s="593" t="s">
        <v>781</v>
      </c>
      <c r="G63" s="579" t="s">
        <v>804</v>
      </c>
      <c r="H63" s="579" t="s">
        <v>805</v>
      </c>
      <c r="I63" s="585">
        <v>1.9199999570846558</v>
      </c>
      <c r="J63" s="585">
        <v>100</v>
      </c>
      <c r="K63" s="586">
        <v>192</v>
      </c>
    </row>
    <row r="64" spans="1:11" ht="14.45" customHeight="1" x14ac:dyDescent="0.2">
      <c r="A64" s="575" t="s">
        <v>473</v>
      </c>
      <c r="B64" s="576" t="s">
        <v>474</v>
      </c>
      <c r="C64" s="579" t="s">
        <v>487</v>
      </c>
      <c r="D64" s="593" t="s">
        <v>488</v>
      </c>
      <c r="E64" s="579" t="s">
        <v>780</v>
      </c>
      <c r="F64" s="593" t="s">
        <v>781</v>
      </c>
      <c r="G64" s="579" t="s">
        <v>806</v>
      </c>
      <c r="H64" s="579" t="s">
        <v>807</v>
      </c>
      <c r="I64" s="585">
        <v>3.2000000476837158</v>
      </c>
      <c r="J64" s="585">
        <v>10</v>
      </c>
      <c r="K64" s="586">
        <v>32</v>
      </c>
    </row>
    <row r="65" spans="1:11" ht="14.45" customHeight="1" x14ac:dyDescent="0.2">
      <c r="A65" s="575" t="s">
        <v>473</v>
      </c>
      <c r="B65" s="576" t="s">
        <v>474</v>
      </c>
      <c r="C65" s="579" t="s">
        <v>487</v>
      </c>
      <c r="D65" s="593" t="s">
        <v>488</v>
      </c>
      <c r="E65" s="579" t="s">
        <v>780</v>
      </c>
      <c r="F65" s="593" t="s">
        <v>781</v>
      </c>
      <c r="G65" s="579" t="s">
        <v>808</v>
      </c>
      <c r="H65" s="579" t="s">
        <v>809</v>
      </c>
      <c r="I65" s="585">
        <v>2.0950000286102295</v>
      </c>
      <c r="J65" s="585">
        <v>750</v>
      </c>
      <c r="K65" s="586">
        <v>1572.5</v>
      </c>
    </row>
    <row r="66" spans="1:11" ht="14.45" customHeight="1" x14ac:dyDescent="0.2">
      <c r="A66" s="575" t="s">
        <v>473</v>
      </c>
      <c r="B66" s="576" t="s">
        <v>474</v>
      </c>
      <c r="C66" s="579" t="s">
        <v>487</v>
      </c>
      <c r="D66" s="593" t="s">
        <v>488</v>
      </c>
      <c r="E66" s="579" t="s">
        <v>780</v>
      </c>
      <c r="F66" s="593" t="s">
        <v>781</v>
      </c>
      <c r="G66" s="579" t="s">
        <v>810</v>
      </c>
      <c r="H66" s="579" t="s">
        <v>811</v>
      </c>
      <c r="I66" s="585">
        <v>3.1700000762939453</v>
      </c>
      <c r="J66" s="585">
        <v>5</v>
      </c>
      <c r="K66" s="586">
        <v>15.850000381469727</v>
      </c>
    </row>
    <row r="67" spans="1:11" ht="14.45" customHeight="1" x14ac:dyDescent="0.2">
      <c r="A67" s="575" t="s">
        <v>473</v>
      </c>
      <c r="B67" s="576" t="s">
        <v>474</v>
      </c>
      <c r="C67" s="579" t="s">
        <v>487</v>
      </c>
      <c r="D67" s="593" t="s">
        <v>488</v>
      </c>
      <c r="E67" s="579" t="s">
        <v>780</v>
      </c>
      <c r="F67" s="593" t="s">
        <v>781</v>
      </c>
      <c r="G67" s="579" t="s">
        <v>814</v>
      </c>
      <c r="H67" s="579" t="s">
        <v>815</v>
      </c>
      <c r="I67" s="585">
        <v>2.5649999380111694</v>
      </c>
      <c r="J67" s="585">
        <v>150</v>
      </c>
      <c r="K67" s="586">
        <v>387.5</v>
      </c>
    </row>
    <row r="68" spans="1:11" ht="14.45" customHeight="1" x14ac:dyDescent="0.2">
      <c r="A68" s="575" t="s">
        <v>473</v>
      </c>
      <c r="B68" s="576" t="s">
        <v>474</v>
      </c>
      <c r="C68" s="579" t="s">
        <v>487</v>
      </c>
      <c r="D68" s="593" t="s">
        <v>488</v>
      </c>
      <c r="E68" s="579" t="s">
        <v>780</v>
      </c>
      <c r="F68" s="593" t="s">
        <v>781</v>
      </c>
      <c r="G68" s="579" t="s">
        <v>857</v>
      </c>
      <c r="H68" s="579" t="s">
        <v>858</v>
      </c>
      <c r="I68" s="585">
        <v>4.6999998092651367</v>
      </c>
      <c r="J68" s="585">
        <v>5</v>
      </c>
      <c r="K68" s="586">
        <v>23.510000228881836</v>
      </c>
    </row>
    <row r="69" spans="1:11" ht="14.45" customHeight="1" x14ac:dyDescent="0.2">
      <c r="A69" s="575" t="s">
        <v>473</v>
      </c>
      <c r="B69" s="576" t="s">
        <v>474</v>
      </c>
      <c r="C69" s="579" t="s">
        <v>487</v>
      </c>
      <c r="D69" s="593" t="s">
        <v>488</v>
      </c>
      <c r="E69" s="579" t="s">
        <v>780</v>
      </c>
      <c r="F69" s="593" t="s">
        <v>781</v>
      </c>
      <c r="G69" s="579" t="s">
        <v>816</v>
      </c>
      <c r="H69" s="579" t="s">
        <v>817</v>
      </c>
      <c r="I69" s="585">
        <v>3.1433334350585938</v>
      </c>
      <c r="J69" s="585">
        <v>15</v>
      </c>
      <c r="K69" s="586">
        <v>47.149999618530273</v>
      </c>
    </row>
    <row r="70" spans="1:11" ht="14.45" customHeight="1" x14ac:dyDescent="0.2">
      <c r="A70" s="575" t="s">
        <v>473</v>
      </c>
      <c r="B70" s="576" t="s">
        <v>474</v>
      </c>
      <c r="C70" s="579" t="s">
        <v>487</v>
      </c>
      <c r="D70" s="593" t="s">
        <v>488</v>
      </c>
      <c r="E70" s="579" t="s">
        <v>780</v>
      </c>
      <c r="F70" s="593" t="s">
        <v>781</v>
      </c>
      <c r="G70" s="579" t="s">
        <v>859</v>
      </c>
      <c r="H70" s="579" t="s">
        <v>860</v>
      </c>
      <c r="I70" s="585">
        <v>2.5299999713897705</v>
      </c>
      <c r="J70" s="585">
        <v>10</v>
      </c>
      <c r="K70" s="586">
        <v>25.299999237060547</v>
      </c>
    </row>
    <row r="71" spans="1:11" ht="14.45" customHeight="1" x14ac:dyDescent="0.2">
      <c r="A71" s="575" t="s">
        <v>473</v>
      </c>
      <c r="B71" s="576" t="s">
        <v>474</v>
      </c>
      <c r="C71" s="579" t="s">
        <v>487</v>
      </c>
      <c r="D71" s="593" t="s">
        <v>488</v>
      </c>
      <c r="E71" s="579" t="s">
        <v>780</v>
      </c>
      <c r="F71" s="593" t="s">
        <v>781</v>
      </c>
      <c r="G71" s="579" t="s">
        <v>818</v>
      </c>
      <c r="H71" s="579" t="s">
        <v>819</v>
      </c>
      <c r="I71" s="585">
        <v>23.719999313354492</v>
      </c>
      <c r="J71" s="585">
        <v>10</v>
      </c>
      <c r="K71" s="586">
        <v>237.19999694824219</v>
      </c>
    </row>
    <row r="72" spans="1:11" ht="14.45" customHeight="1" x14ac:dyDescent="0.2">
      <c r="A72" s="575" t="s">
        <v>473</v>
      </c>
      <c r="B72" s="576" t="s">
        <v>474</v>
      </c>
      <c r="C72" s="579" t="s">
        <v>487</v>
      </c>
      <c r="D72" s="593" t="s">
        <v>488</v>
      </c>
      <c r="E72" s="579" t="s">
        <v>824</v>
      </c>
      <c r="F72" s="593" t="s">
        <v>825</v>
      </c>
      <c r="G72" s="579" t="s">
        <v>861</v>
      </c>
      <c r="H72" s="579" t="s">
        <v>862</v>
      </c>
      <c r="I72" s="585">
        <v>0.97000002861022949</v>
      </c>
      <c r="J72" s="585">
        <v>200</v>
      </c>
      <c r="K72" s="586">
        <v>194</v>
      </c>
    </row>
    <row r="73" spans="1:11" ht="14.45" customHeight="1" x14ac:dyDescent="0.2">
      <c r="A73" s="575" t="s">
        <v>473</v>
      </c>
      <c r="B73" s="576" t="s">
        <v>474</v>
      </c>
      <c r="C73" s="579" t="s">
        <v>487</v>
      </c>
      <c r="D73" s="593" t="s">
        <v>488</v>
      </c>
      <c r="E73" s="579" t="s">
        <v>824</v>
      </c>
      <c r="F73" s="593" t="s">
        <v>825</v>
      </c>
      <c r="G73" s="579" t="s">
        <v>826</v>
      </c>
      <c r="H73" s="579" t="s">
        <v>827</v>
      </c>
      <c r="I73" s="585">
        <v>1.803999948501587</v>
      </c>
      <c r="J73" s="585">
        <v>900</v>
      </c>
      <c r="K73" s="586">
        <v>1624</v>
      </c>
    </row>
    <row r="74" spans="1:11" ht="14.45" customHeight="1" x14ac:dyDescent="0.2">
      <c r="A74" s="575" t="s">
        <v>473</v>
      </c>
      <c r="B74" s="576" t="s">
        <v>474</v>
      </c>
      <c r="C74" s="579" t="s">
        <v>487</v>
      </c>
      <c r="D74" s="593" t="s">
        <v>488</v>
      </c>
      <c r="E74" s="579" t="s">
        <v>828</v>
      </c>
      <c r="F74" s="593" t="s">
        <v>829</v>
      </c>
      <c r="G74" s="579" t="s">
        <v>830</v>
      </c>
      <c r="H74" s="579" t="s">
        <v>831</v>
      </c>
      <c r="I74" s="585">
        <v>2.875</v>
      </c>
      <c r="J74" s="585">
        <v>1000</v>
      </c>
      <c r="K74" s="586">
        <v>2872</v>
      </c>
    </row>
    <row r="75" spans="1:11" ht="14.45" customHeight="1" x14ac:dyDescent="0.2">
      <c r="A75" s="575" t="s">
        <v>473</v>
      </c>
      <c r="B75" s="576" t="s">
        <v>474</v>
      </c>
      <c r="C75" s="579" t="s">
        <v>487</v>
      </c>
      <c r="D75" s="593" t="s">
        <v>488</v>
      </c>
      <c r="E75" s="579" t="s">
        <v>828</v>
      </c>
      <c r="F75" s="593" t="s">
        <v>829</v>
      </c>
      <c r="G75" s="579" t="s">
        <v>832</v>
      </c>
      <c r="H75" s="579" t="s">
        <v>833</v>
      </c>
      <c r="I75" s="585">
        <v>2.8900001049041748</v>
      </c>
      <c r="J75" s="585">
        <v>0</v>
      </c>
      <c r="K75" s="586">
        <v>0</v>
      </c>
    </row>
    <row r="76" spans="1:11" ht="14.45" customHeight="1" x14ac:dyDescent="0.2">
      <c r="A76" s="575" t="s">
        <v>473</v>
      </c>
      <c r="B76" s="576" t="s">
        <v>474</v>
      </c>
      <c r="C76" s="579" t="s">
        <v>487</v>
      </c>
      <c r="D76" s="593" t="s">
        <v>488</v>
      </c>
      <c r="E76" s="579" t="s">
        <v>828</v>
      </c>
      <c r="F76" s="593" t="s">
        <v>829</v>
      </c>
      <c r="G76" s="579" t="s">
        <v>863</v>
      </c>
      <c r="H76" s="579" t="s">
        <v>864</v>
      </c>
      <c r="I76" s="585">
        <v>3.3900001049041748</v>
      </c>
      <c r="J76" s="585">
        <v>600</v>
      </c>
      <c r="K76" s="586">
        <v>2034</v>
      </c>
    </row>
    <row r="77" spans="1:11" ht="14.45" customHeight="1" x14ac:dyDescent="0.2">
      <c r="A77" s="575" t="s">
        <v>473</v>
      </c>
      <c r="B77" s="576" t="s">
        <v>474</v>
      </c>
      <c r="C77" s="579" t="s">
        <v>487</v>
      </c>
      <c r="D77" s="593" t="s">
        <v>488</v>
      </c>
      <c r="E77" s="579" t="s">
        <v>828</v>
      </c>
      <c r="F77" s="593" t="s">
        <v>829</v>
      </c>
      <c r="G77" s="579" t="s">
        <v>865</v>
      </c>
      <c r="H77" s="579" t="s">
        <v>866</v>
      </c>
      <c r="I77" s="585">
        <v>3.3900001049041748</v>
      </c>
      <c r="J77" s="585">
        <v>200</v>
      </c>
      <c r="K77" s="586">
        <v>678</v>
      </c>
    </row>
    <row r="78" spans="1:11" ht="14.45" customHeight="1" x14ac:dyDescent="0.2">
      <c r="A78" s="575" t="s">
        <v>473</v>
      </c>
      <c r="B78" s="576" t="s">
        <v>474</v>
      </c>
      <c r="C78" s="579" t="s">
        <v>487</v>
      </c>
      <c r="D78" s="593" t="s">
        <v>488</v>
      </c>
      <c r="E78" s="579" t="s">
        <v>828</v>
      </c>
      <c r="F78" s="593" t="s">
        <v>829</v>
      </c>
      <c r="G78" s="579" t="s">
        <v>867</v>
      </c>
      <c r="H78" s="579" t="s">
        <v>868</v>
      </c>
      <c r="I78" s="585">
        <v>3.869999885559082</v>
      </c>
      <c r="J78" s="585">
        <v>600</v>
      </c>
      <c r="K78" s="586">
        <v>2322</v>
      </c>
    </row>
    <row r="79" spans="1:11" ht="14.45" customHeight="1" x14ac:dyDescent="0.2">
      <c r="A79" s="575" t="s">
        <v>473</v>
      </c>
      <c r="B79" s="576" t="s">
        <v>474</v>
      </c>
      <c r="C79" s="579" t="s">
        <v>490</v>
      </c>
      <c r="D79" s="593" t="s">
        <v>491</v>
      </c>
      <c r="E79" s="579" t="s">
        <v>768</v>
      </c>
      <c r="F79" s="593" t="s">
        <v>769</v>
      </c>
      <c r="G79" s="579" t="s">
        <v>869</v>
      </c>
      <c r="H79" s="579" t="s">
        <v>870</v>
      </c>
      <c r="I79" s="585">
        <v>6.440000057220459</v>
      </c>
      <c r="J79" s="585">
        <v>200</v>
      </c>
      <c r="K79" s="586">
        <v>1288</v>
      </c>
    </row>
    <row r="80" spans="1:11" ht="14.45" customHeight="1" x14ac:dyDescent="0.2">
      <c r="A80" s="575" t="s">
        <v>473</v>
      </c>
      <c r="B80" s="576" t="s">
        <v>474</v>
      </c>
      <c r="C80" s="579" t="s">
        <v>490</v>
      </c>
      <c r="D80" s="593" t="s">
        <v>491</v>
      </c>
      <c r="E80" s="579" t="s">
        <v>768</v>
      </c>
      <c r="F80" s="593" t="s">
        <v>769</v>
      </c>
      <c r="G80" s="579" t="s">
        <v>871</v>
      </c>
      <c r="H80" s="579" t="s">
        <v>872</v>
      </c>
      <c r="I80" s="585">
        <v>8.3199996948242188</v>
      </c>
      <c r="J80" s="585">
        <v>40</v>
      </c>
      <c r="K80" s="586">
        <v>332.79998779296875</v>
      </c>
    </row>
    <row r="81" spans="1:11" ht="14.45" customHeight="1" x14ac:dyDescent="0.2">
      <c r="A81" s="575" t="s">
        <v>473</v>
      </c>
      <c r="B81" s="576" t="s">
        <v>474</v>
      </c>
      <c r="C81" s="579" t="s">
        <v>490</v>
      </c>
      <c r="D81" s="593" t="s">
        <v>491</v>
      </c>
      <c r="E81" s="579" t="s">
        <v>768</v>
      </c>
      <c r="F81" s="593" t="s">
        <v>769</v>
      </c>
      <c r="G81" s="579" t="s">
        <v>774</v>
      </c>
      <c r="H81" s="579" t="s">
        <v>775</v>
      </c>
      <c r="I81" s="585">
        <v>13.018400421142578</v>
      </c>
      <c r="J81" s="585">
        <v>3020</v>
      </c>
      <c r="K81" s="586">
        <v>39316.440673828125</v>
      </c>
    </row>
    <row r="82" spans="1:11" ht="14.45" customHeight="1" x14ac:dyDescent="0.2">
      <c r="A82" s="575" t="s">
        <v>473</v>
      </c>
      <c r="B82" s="576" t="s">
        <v>474</v>
      </c>
      <c r="C82" s="579" t="s">
        <v>490</v>
      </c>
      <c r="D82" s="593" t="s">
        <v>491</v>
      </c>
      <c r="E82" s="579" t="s">
        <v>768</v>
      </c>
      <c r="F82" s="593" t="s">
        <v>769</v>
      </c>
      <c r="G82" s="579" t="s">
        <v>873</v>
      </c>
      <c r="H82" s="579" t="s">
        <v>874</v>
      </c>
      <c r="I82" s="585">
        <v>0.37999999523162842</v>
      </c>
      <c r="J82" s="585">
        <v>5200</v>
      </c>
      <c r="K82" s="586">
        <v>1976</v>
      </c>
    </row>
    <row r="83" spans="1:11" ht="14.45" customHeight="1" x14ac:dyDescent="0.2">
      <c r="A83" s="575" t="s">
        <v>473</v>
      </c>
      <c r="B83" s="576" t="s">
        <v>474</v>
      </c>
      <c r="C83" s="579" t="s">
        <v>490</v>
      </c>
      <c r="D83" s="593" t="s">
        <v>491</v>
      </c>
      <c r="E83" s="579" t="s">
        <v>768</v>
      </c>
      <c r="F83" s="593" t="s">
        <v>769</v>
      </c>
      <c r="G83" s="579" t="s">
        <v>875</v>
      </c>
      <c r="H83" s="579" t="s">
        <v>876</v>
      </c>
      <c r="I83" s="585">
        <v>8.005000114440918</v>
      </c>
      <c r="J83" s="585">
        <v>88</v>
      </c>
      <c r="K83" s="586">
        <v>704.44000244140625</v>
      </c>
    </row>
    <row r="84" spans="1:11" ht="14.45" customHeight="1" x14ac:dyDescent="0.2">
      <c r="A84" s="575" t="s">
        <v>473</v>
      </c>
      <c r="B84" s="576" t="s">
        <v>474</v>
      </c>
      <c r="C84" s="579" t="s">
        <v>490</v>
      </c>
      <c r="D84" s="593" t="s">
        <v>491</v>
      </c>
      <c r="E84" s="579" t="s">
        <v>768</v>
      </c>
      <c r="F84" s="593" t="s">
        <v>769</v>
      </c>
      <c r="G84" s="579" t="s">
        <v>877</v>
      </c>
      <c r="H84" s="579" t="s">
        <v>878</v>
      </c>
      <c r="I84" s="585">
        <v>7.7899999618530273</v>
      </c>
      <c r="J84" s="585">
        <v>1</v>
      </c>
      <c r="K84" s="586">
        <v>7.7899999618530273</v>
      </c>
    </row>
    <row r="85" spans="1:11" ht="14.45" customHeight="1" x14ac:dyDescent="0.2">
      <c r="A85" s="575" t="s">
        <v>473</v>
      </c>
      <c r="B85" s="576" t="s">
        <v>474</v>
      </c>
      <c r="C85" s="579" t="s">
        <v>490</v>
      </c>
      <c r="D85" s="593" t="s">
        <v>491</v>
      </c>
      <c r="E85" s="579" t="s">
        <v>768</v>
      </c>
      <c r="F85" s="593" t="s">
        <v>769</v>
      </c>
      <c r="G85" s="579" t="s">
        <v>879</v>
      </c>
      <c r="H85" s="579" t="s">
        <v>880</v>
      </c>
      <c r="I85" s="585">
        <v>8.9899997711181641</v>
      </c>
      <c r="J85" s="585">
        <v>1</v>
      </c>
      <c r="K85" s="586">
        <v>8.9899997711181641</v>
      </c>
    </row>
    <row r="86" spans="1:11" ht="14.45" customHeight="1" x14ac:dyDescent="0.2">
      <c r="A86" s="575" t="s">
        <v>473</v>
      </c>
      <c r="B86" s="576" t="s">
        <v>474</v>
      </c>
      <c r="C86" s="579" t="s">
        <v>490</v>
      </c>
      <c r="D86" s="593" t="s">
        <v>491</v>
      </c>
      <c r="E86" s="579" t="s">
        <v>768</v>
      </c>
      <c r="F86" s="593" t="s">
        <v>769</v>
      </c>
      <c r="G86" s="579" t="s">
        <v>842</v>
      </c>
      <c r="H86" s="579" t="s">
        <v>843</v>
      </c>
      <c r="I86" s="585">
        <v>9.5900001525878906</v>
      </c>
      <c r="J86" s="585">
        <v>1</v>
      </c>
      <c r="K86" s="586">
        <v>9.5900001525878906</v>
      </c>
    </row>
    <row r="87" spans="1:11" ht="14.45" customHeight="1" x14ac:dyDescent="0.2">
      <c r="A87" s="575" t="s">
        <v>473</v>
      </c>
      <c r="B87" s="576" t="s">
        <v>474</v>
      </c>
      <c r="C87" s="579" t="s">
        <v>490</v>
      </c>
      <c r="D87" s="593" t="s">
        <v>491</v>
      </c>
      <c r="E87" s="579" t="s">
        <v>768</v>
      </c>
      <c r="F87" s="593" t="s">
        <v>769</v>
      </c>
      <c r="G87" s="579" t="s">
        <v>844</v>
      </c>
      <c r="H87" s="579" t="s">
        <v>845</v>
      </c>
      <c r="I87" s="585">
        <v>19.959999084472656</v>
      </c>
      <c r="J87" s="585">
        <v>1</v>
      </c>
      <c r="K87" s="586">
        <v>19.959999084472656</v>
      </c>
    </row>
    <row r="88" spans="1:11" ht="14.45" customHeight="1" x14ac:dyDescent="0.2">
      <c r="A88" s="575" t="s">
        <v>473</v>
      </c>
      <c r="B88" s="576" t="s">
        <v>474</v>
      </c>
      <c r="C88" s="579" t="s">
        <v>490</v>
      </c>
      <c r="D88" s="593" t="s">
        <v>491</v>
      </c>
      <c r="E88" s="579" t="s">
        <v>768</v>
      </c>
      <c r="F88" s="593" t="s">
        <v>769</v>
      </c>
      <c r="G88" s="579" t="s">
        <v>881</v>
      </c>
      <c r="H88" s="579" t="s">
        <v>882</v>
      </c>
      <c r="I88" s="585">
        <v>30.530000686645508</v>
      </c>
      <c r="J88" s="585">
        <v>1</v>
      </c>
      <c r="K88" s="586">
        <v>30.530000686645508</v>
      </c>
    </row>
    <row r="89" spans="1:11" ht="14.45" customHeight="1" x14ac:dyDescent="0.2">
      <c r="A89" s="575" t="s">
        <v>473</v>
      </c>
      <c r="B89" s="576" t="s">
        <v>474</v>
      </c>
      <c r="C89" s="579" t="s">
        <v>490</v>
      </c>
      <c r="D89" s="593" t="s">
        <v>491</v>
      </c>
      <c r="E89" s="579" t="s">
        <v>768</v>
      </c>
      <c r="F89" s="593" t="s">
        <v>769</v>
      </c>
      <c r="G89" s="579" t="s">
        <v>883</v>
      </c>
      <c r="H89" s="579" t="s">
        <v>884</v>
      </c>
      <c r="I89" s="585">
        <v>0.76999998092651367</v>
      </c>
      <c r="J89" s="585">
        <v>40</v>
      </c>
      <c r="K89" s="586">
        <v>30.799999237060547</v>
      </c>
    </row>
    <row r="90" spans="1:11" ht="14.45" customHeight="1" x14ac:dyDescent="0.2">
      <c r="A90" s="575" t="s">
        <v>473</v>
      </c>
      <c r="B90" s="576" t="s">
        <v>474</v>
      </c>
      <c r="C90" s="579" t="s">
        <v>490</v>
      </c>
      <c r="D90" s="593" t="s">
        <v>491</v>
      </c>
      <c r="E90" s="579" t="s">
        <v>768</v>
      </c>
      <c r="F90" s="593" t="s">
        <v>769</v>
      </c>
      <c r="G90" s="579" t="s">
        <v>776</v>
      </c>
      <c r="H90" s="579" t="s">
        <v>777</v>
      </c>
      <c r="I90" s="585">
        <v>31.425625205039978</v>
      </c>
      <c r="J90" s="585">
        <v>286</v>
      </c>
      <c r="K90" s="586">
        <v>8987.5800018310547</v>
      </c>
    </row>
    <row r="91" spans="1:11" ht="14.45" customHeight="1" x14ac:dyDescent="0.2">
      <c r="A91" s="575" t="s">
        <v>473</v>
      </c>
      <c r="B91" s="576" t="s">
        <v>474</v>
      </c>
      <c r="C91" s="579" t="s">
        <v>490</v>
      </c>
      <c r="D91" s="593" t="s">
        <v>491</v>
      </c>
      <c r="E91" s="579" t="s">
        <v>768</v>
      </c>
      <c r="F91" s="593" t="s">
        <v>769</v>
      </c>
      <c r="G91" s="579" t="s">
        <v>778</v>
      </c>
      <c r="H91" s="579" t="s">
        <v>846</v>
      </c>
      <c r="I91" s="585">
        <v>39.700000762939453</v>
      </c>
      <c r="J91" s="585">
        <v>6</v>
      </c>
      <c r="K91" s="586">
        <v>238.19999694824219</v>
      </c>
    </row>
    <row r="92" spans="1:11" ht="14.45" customHeight="1" x14ac:dyDescent="0.2">
      <c r="A92" s="575" t="s">
        <v>473</v>
      </c>
      <c r="B92" s="576" t="s">
        <v>474</v>
      </c>
      <c r="C92" s="579" t="s">
        <v>490</v>
      </c>
      <c r="D92" s="593" t="s">
        <v>491</v>
      </c>
      <c r="E92" s="579" t="s">
        <v>768</v>
      </c>
      <c r="F92" s="593" t="s">
        <v>769</v>
      </c>
      <c r="G92" s="579" t="s">
        <v>778</v>
      </c>
      <c r="H92" s="579" t="s">
        <v>779</v>
      </c>
      <c r="I92" s="585">
        <v>30.780000686645508</v>
      </c>
      <c r="J92" s="585">
        <v>41</v>
      </c>
      <c r="K92" s="586">
        <v>1261.9799537658691</v>
      </c>
    </row>
    <row r="93" spans="1:11" ht="14.45" customHeight="1" x14ac:dyDescent="0.2">
      <c r="A93" s="575" t="s">
        <v>473</v>
      </c>
      <c r="B93" s="576" t="s">
        <v>474</v>
      </c>
      <c r="C93" s="579" t="s">
        <v>490</v>
      </c>
      <c r="D93" s="593" t="s">
        <v>491</v>
      </c>
      <c r="E93" s="579" t="s">
        <v>780</v>
      </c>
      <c r="F93" s="593" t="s">
        <v>781</v>
      </c>
      <c r="G93" s="579" t="s">
        <v>885</v>
      </c>
      <c r="H93" s="579" t="s">
        <v>886</v>
      </c>
      <c r="I93" s="585">
        <v>650.33001708984375</v>
      </c>
      <c r="J93" s="585">
        <v>2</v>
      </c>
      <c r="K93" s="586">
        <v>1300.6500244140625</v>
      </c>
    </row>
    <row r="94" spans="1:11" ht="14.45" customHeight="1" x14ac:dyDescent="0.2">
      <c r="A94" s="575" t="s">
        <v>473</v>
      </c>
      <c r="B94" s="576" t="s">
        <v>474</v>
      </c>
      <c r="C94" s="579" t="s">
        <v>490</v>
      </c>
      <c r="D94" s="593" t="s">
        <v>491</v>
      </c>
      <c r="E94" s="579" t="s">
        <v>780</v>
      </c>
      <c r="F94" s="593" t="s">
        <v>781</v>
      </c>
      <c r="G94" s="579" t="s">
        <v>887</v>
      </c>
      <c r="H94" s="579" t="s">
        <v>888</v>
      </c>
      <c r="I94" s="585">
        <v>347.26998901367188</v>
      </c>
      <c r="J94" s="585">
        <v>1</v>
      </c>
      <c r="K94" s="586">
        <v>347.26998901367188</v>
      </c>
    </row>
    <row r="95" spans="1:11" ht="14.45" customHeight="1" x14ac:dyDescent="0.2">
      <c r="A95" s="575" t="s">
        <v>473</v>
      </c>
      <c r="B95" s="576" t="s">
        <v>474</v>
      </c>
      <c r="C95" s="579" t="s">
        <v>490</v>
      </c>
      <c r="D95" s="593" t="s">
        <v>491</v>
      </c>
      <c r="E95" s="579" t="s">
        <v>780</v>
      </c>
      <c r="F95" s="593" t="s">
        <v>781</v>
      </c>
      <c r="G95" s="579" t="s">
        <v>889</v>
      </c>
      <c r="H95" s="579" t="s">
        <v>890</v>
      </c>
      <c r="I95" s="585">
        <v>11.142500162124634</v>
      </c>
      <c r="J95" s="585">
        <v>94</v>
      </c>
      <c r="K95" s="586">
        <v>1047.6600074768066</v>
      </c>
    </row>
    <row r="96" spans="1:11" ht="14.45" customHeight="1" x14ac:dyDescent="0.2">
      <c r="A96" s="575" t="s">
        <v>473</v>
      </c>
      <c r="B96" s="576" t="s">
        <v>474</v>
      </c>
      <c r="C96" s="579" t="s">
        <v>490</v>
      </c>
      <c r="D96" s="593" t="s">
        <v>491</v>
      </c>
      <c r="E96" s="579" t="s">
        <v>780</v>
      </c>
      <c r="F96" s="593" t="s">
        <v>781</v>
      </c>
      <c r="G96" s="579" t="s">
        <v>891</v>
      </c>
      <c r="H96" s="579" t="s">
        <v>892</v>
      </c>
      <c r="I96" s="585">
        <v>78.650001525878906</v>
      </c>
      <c r="J96" s="585">
        <v>2</v>
      </c>
      <c r="K96" s="586">
        <v>157.30000305175781</v>
      </c>
    </row>
    <row r="97" spans="1:11" ht="14.45" customHeight="1" x14ac:dyDescent="0.2">
      <c r="A97" s="575" t="s">
        <v>473</v>
      </c>
      <c r="B97" s="576" t="s">
        <v>474</v>
      </c>
      <c r="C97" s="579" t="s">
        <v>490</v>
      </c>
      <c r="D97" s="593" t="s">
        <v>491</v>
      </c>
      <c r="E97" s="579" t="s">
        <v>780</v>
      </c>
      <c r="F97" s="593" t="s">
        <v>781</v>
      </c>
      <c r="G97" s="579" t="s">
        <v>893</v>
      </c>
      <c r="H97" s="579" t="s">
        <v>894</v>
      </c>
      <c r="I97" s="585">
        <v>3.6733333269755044</v>
      </c>
      <c r="J97" s="585">
        <v>150</v>
      </c>
      <c r="K97" s="586">
        <v>551</v>
      </c>
    </row>
    <row r="98" spans="1:11" ht="14.45" customHeight="1" x14ac:dyDescent="0.2">
      <c r="A98" s="575" t="s">
        <v>473</v>
      </c>
      <c r="B98" s="576" t="s">
        <v>474</v>
      </c>
      <c r="C98" s="579" t="s">
        <v>490</v>
      </c>
      <c r="D98" s="593" t="s">
        <v>491</v>
      </c>
      <c r="E98" s="579" t="s">
        <v>780</v>
      </c>
      <c r="F98" s="593" t="s">
        <v>781</v>
      </c>
      <c r="G98" s="579" t="s">
        <v>895</v>
      </c>
      <c r="H98" s="579" t="s">
        <v>896</v>
      </c>
      <c r="I98" s="585">
        <v>17.979999542236328</v>
      </c>
      <c r="J98" s="585">
        <v>65</v>
      </c>
      <c r="K98" s="586">
        <v>1168.7000274658203</v>
      </c>
    </row>
    <row r="99" spans="1:11" ht="14.45" customHeight="1" x14ac:dyDescent="0.2">
      <c r="A99" s="575" t="s">
        <v>473</v>
      </c>
      <c r="B99" s="576" t="s">
        <v>474</v>
      </c>
      <c r="C99" s="579" t="s">
        <v>490</v>
      </c>
      <c r="D99" s="593" t="s">
        <v>491</v>
      </c>
      <c r="E99" s="579" t="s">
        <v>780</v>
      </c>
      <c r="F99" s="593" t="s">
        <v>781</v>
      </c>
      <c r="G99" s="579" t="s">
        <v>897</v>
      </c>
      <c r="H99" s="579" t="s">
        <v>898</v>
      </c>
      <c r="I99" s="585">
        <v>17.979999542236328</v>
      </c>
      <c r="J99" s="585">
        <v>65</v>
      </c>
      <c r="K99" s="586">
        <v>1168.7000274658203</v>
      </c>
    </row>
    <row r="100" spans="1:11" ht="14.45" customHeight="1" x14ac:dyDescent="0.2">
      <c r="A100" s="575" t="s">
        <v>473</v>
      </c>
      <c r="B100" s="576" t="s">
        <v>474</v>
      </c>
      <c r="C100" s="579" t="s">
        <v>490</v>
      </c>
      <c r="D100" s="593" t="s">
        <v>491</v>
      </c>
      <c r="E100" s="579" t="s">
        <v>780</v>
      </c>
      <c r="F100" s="593" t="s">
        <v>781</v>
      </c>
      <c r="G100" s="579" t="s">
        <v>895</v>
      </c>
      <c r="H100" s="579" t="s">
        <v>899</v>
      </c>
      <c r="I100" s="585">
        <v>17.979999542236328</v>
      </c>
      <c r="J100" s="585">
        <v>29</v>
      </c>
      <c r="K100" s="586">
        <v>521.41999816894531</v>
      </c>
    </row>
    <row r="101" spans="1:11" ht="14.45" customHeight="1" x14ac:dyDescent="0.2">
      <c r="A101" s="575" t="s">
        <v>473</v>
      </c>
      <c r="B101" s="576" t="s">
        <v>474</v>
      </c>
      <c r="C101" s="579" t="s">
        <v>490</v>
      </c>
      <c r="D101" s="593" t="s">
        <v>491</v>
      </c>
      <c r="E101" s="579" t="s">
        <v>780</v>
      </c>
      <c r="F101" s="593" t="s">
        <v>781</v>
      </c>
      <c r="G101" s="579" t="s">
        <v>897</v>
      </c>
      <c r="H101" s="579" t="s">
        <v>900</v>
      </c>
      <c r="I101" s="585">
        <v>17.979999542236328</v>
      </c>
      <c r="J101" s="585">
        <v>45</v>
      </c>
      <c r="K101" s="586">
        <v>809.10000610351563</v>
      </c>
    </row>
    <row r="102" spans="1:11" ht="14.45" customHeight="1" x14ac:dyDescent="0.2">
      <c r="A102" s="575" t="s">
        <v>473</v>
      </c>
      <c r="B102" s="576" t="s">
        <v>474</v>
      </c>
      <c r="C102" s="579" t="s">
        <v>490</v>
      </c>
      <c r="D102" s="593" t="s">
        <v>491</v>
      </c>
      <c r="E102" s="579" t="s">
        <v>780</v>
      </c>
      <c r="F102" s="593" t="s">
        <v>781</v>
      </c>
      <c r="G102" s="579" t="s">
        <v>901</v>
      </c>
      <c r="H102" s="579" t="s">
        <v>902</v>
      </c>
      <c r="I102" s="585">
        <v>4.0300002098083496</v>
      </c>
      <c r="J102" s="585">
        <v>48</v>
      </c>
      <c r="K102" s="586">
        <v>193.43999862670898</v>
      </c>
    </row>
    <row r="103" spans="1:11" ht="14.45" customHeight="1" x14ac:dyDescent="0.2">
      <c r="A103" s="575" t="s">
        <v>473</v>
      </c>
      <c r="B103" s="576" t="s">
        <v>474</v>
      </c>
      <c r="C103" s="579" t="s">
        <v>490</v>
      </c>
      <c r="D103" s="593" t="s">
        <v>491</v>
      </c>
      <c r="E103" s="579" t="s">
        <v>780</v>
      </c>
      <c r="F103" s="593" t="s">
        <v>781</v>
      </c>
      <c r="G103" s="579" t="s">
        <v>903</v>
      </c>
      <c r="H103" s="579" t="s">
        <v>904</v>
      </c>
      <c r="I103" s="585">
        <v>33.880001068115234</v>
      </c>
      <c r="J103" s="585">
        <v>5</v>
      </c>
      <c r="K103" s="586">
        <v>169.39999389648438</v>
      </c>
    </row>
    <row r="104" spans="1:11" ht="14.45" customHeight="1" x14ac:dyDescent="0.2">
      <c r="A104" s="575" t="s">
        <v>473</v>
      </c>
      <c r="B104" s="576" t="s">
        <v>474</v>
      </c>
      <c r="C104" s="579" t="s">
        <v>490</v>
      </c>
      <c r="D104" s="593" t="s">
        <v>491</v>
      </c>
      <c r="E104" s="579" t="s">
        <v>780</v>
      </c>
      <c r="F104" s="593" t="s">
        <v>781</v>
      </c>
      <c r="G104" s="579" t="s">
        <v>851</v>
      </c>
      <c r="H104" s="579" t="s">
        <v>852</v>
      </c>
      <c r="I104" s="585">
        <v>37.900001525878906</v>
      </c>
      <c r="J104" s="585">
        <v>10</v>
      </c>
      <c r="K104" s="586">
        <v>379</v>
      </c>
    </row>
    <row r="105" spans="1:11" ht="14.45" customHeight="1" x14ac:dyDescent="0.2">
      <c r="A105" s="575" t="s">
        <v>473</v>
      </c>
      <c r="B105" s="576" t="s">
        <v>474</v>
      </c>
      <c r="C105" s="579" t="s">
        <v>490</v>
      </c>
      <c r="D105" s="593" t="s">
        <v>491</v>
      </c>
      <c r="E105" s="579" t="s">
        <v>780</v>
      </c>
      <c r="F105" s="593" t="s">
        <v>781</v>
      </c>
      <c r="G105" s="579" t="s">
        <v>905</v>
      </c>
      <c r="H105" s="579" t="s">
        <v>906</v>
      </c>
      <c r="I105" s="585">
        <v>0.25999999046325684</v>
      </c>
      <c r="J105" s="585">
        <v>100</v>
      </c>
      <c r="K105" s="586">
        <v>26</v>
      </c>
    </row>
    <row r="106" spans="1:11" ht="14.45" customHeight="1" x14ac:dyDescent="0.2">
      <c r="A106" s="575" t="s">
        <v>473</v>
      </c>
      <c r="B106" s="576" t="s">
        <v>474</v>
      </c>
      <c r="C106" s="579" t="s">
        <v>490</v>
      </c>
      <c r="D106" s="593" t="s">
        <v>491</v>
      </c>
      <c r="E106" s="579" t="s">
        <v>780</v>
      </c>
      <c r="F106" s="593" t="s">
        <v>781</v>
      </c>
      <c r="G106" s="579" t="s">
        <v>907</v>
      </c>
      <c r="H106" s="579" t="s">
        <v>908</v>
      </c>
      <c r="I106" s="585">
        <v>13.310000419616699</v>
      </c>
      <c r="J106" s="585">
        <v>1282</v>
      </c>
      <c r="K106" s="586">
        <v>17063.360061645508</v>
      </c>
    </row>
    <row r="107" spans="1:11" ht="14.45" customHeight="1" x14ac:dyDescent="0.2">
      <c r="A107" s="575" t="s">
        <v>473</v>
      </c>
      <c r="B107" s="576" t="s">
        <v>474</v>
      </c>
      <c r="C107" s="579" t="s">
        <v>490</v>
      </c>
      <c r="D107" s="593" t="s">
        <v>491</v>
      </c>
      <c r="E107" s="579" t="s">
        <v>780</v>
      </c>
      <c r="F107" s="593" t="s">
        <v>781</v>
      </c>
      <c r="G107" s="579" t="s">
        <v>909</v>
      </c>
      <c r="H107" s="579" t="s">
        <v>910</v>
      </c>
      <c r="I107" s="585">
        <v>0.80000001192092896</v>
      </c>
      <c r="J107" s="585">
        <v>100</v>
      </c>
      <c r="K107" s="586">
        <v>80</v>
      </c>
    </row>
    <row r="108" spans="1:11" ht="14.45" customHeight="1" x14ac:dyDescent="0.2">
      <c r="A108" s="575" t="s">
        <v>473</v>
      </c>
      <c r="B108" s="576" t="s">
        <v>474</v>
      </c>
      <c r="C108" s="579" t="s">
        <v>490</v>
      </c>
      <c r="D108" s="593" t="s">
        <v>491</v>
      </c>
      <c r="E108" s="579" t="s">
        <v>780</v>
      </c>
      <c r="F108" s="593" t="s">
        <v>781</v>
      </c>
      <c r="G108" s="579" t="s">
        <v>911</v>
      </c>
      <c r="H108" s="579" t="s">
        <v>912</v>
      </c>
      <c r="I108" s="585">
        <v>0.81999999284744263</v>
      </c>
      <c r="J108" s="585">
        <v>100</v>
      </c>
      <c r="K108" s="586">
        <v>82</v>
      </c>
    </row>
    <row r="109" spans="1:11" ht="14.45" customHeight="1" x14ac:dyDescent="0.2">
      <c r="A109" s="575" t="s">
        <v>473</v>
      </c>
      <c r="B109" s="576" t="s">
        <v>474</v>
      </c>
      <c r="C109" s="579" t="s">
        <v>490</v>
      </c>
      <c r="D109" s="593" t="s">
        <v>491</v>
      </c>
      <c r="E109" s="579" t="s">
        <v>780</v>
      </c>
      <c r="F109" s="593" t="s">
        <v>781</v>
      </c>
      <c r="G109" s="579" t="s">
        <v>913</v>
      </c>
      <c r="H109" s="579" t="s">
        <v>914</v>
      </c>
      <c r="I109" s="585">
        <v>0.5</v>
      </c>
      <c r="J109" s="585">
        <v>1900</v>
      </c>
      <c r="K109" s="586">
        <v>950</v>
      </c>
    </row>
    <row r="110" spans="1:11" ht="14.45" customHeight="1" x14ac:dyDescent="0.2">
      <c r="A110" s="575" t="s">
        <v>473</v>
      </c>
      <c r="B110" s="576" t="s">
        <v>474</v>
      </c>
      <c r="C110" s="579" t="s">
        <v>490</v>
      </c>
      <c r="D110" s="593" t="s">
        <v>491</v>
      </c>
      <c r="E110" s="579" t="s">
        <v>780</v>
      </c>
      <c r="F110" s="593" t="s">
        <v>781</v>
      </c>
      <c r="G110" s="579" t="s">
        <v>915</v>
      </c>
      <c r="H110" s="579" t="s">
        <v>916</v>
      </c>
      <c r="I110" s="585">
        <v>0.43666666746139526</v>
      </c>
      <c r="J110" s="585">
        <v>15300</v>
      </c>
      <c r="K110" s="586">
        <v>6660</v>
      </c>
    </row>
    <row r="111" spans="1:11" ht="14.45" customHeight="1" x14ac:dyDescent="0.2">
      <c r="A111" s="575" t="s">
        <v>473</v>
      </c>
      <c r="B111" s="576" t="s">
        <v>474</v>
      </c>
      <c r="C111" s="579" t="s">
        <v>490</v>
      </c>
      <c r="D111" s="593" t="s">
        <v>491</v>
      </c>
      <c r="E111" s="579" t="s">
        <v>780</v>
      </c>
      <c r="F111" s="593" t="s">
        <v>781</v>
      </c>
      <c r="G111" s="579" t="s">
        <v>915</v>
      </c>
      <c r="H111" s="579" t="s">
        <v>917</v>
      </c>
      <c r="I111" s="585">
        <v>0.43200000524520876</v>
      </c>
      <c r="J111" s="585">
        <v>6900</v>
      </c>
      <c r="K111" s="586">
        <v>2968</v>
      </c>
    </row>
    <row r="112" spans="1:11" ht="14.45" customHeight="1" x14ac:dyDescent="0.2">
      <c r="A112" s="575" t="s">
        <v>473</v>
      </c>
      <c r="B112" s="576" t="s">
        <v>474</v>
      </c>
      <c r="C112" s="579" t="s">
        <v>490</v>
      </c>
      <c r="D112" s="593" t="s">
        <v>491</v>
      </c>
      <c r="E112" s="579" t="s">
        <v>780</v>
      </c>
      <c r="F112" s="593" t="s">
        <v>781</v>
      </c>
      <c r="G112" s="579" t="s">
        <v>918</v>
      </c>
      <c r="H112" s="579" t="s">
        <v>919</v>
      </c>
      <c r="I112" s="585">
        <v>1.1499999761581421</v>
      </c>
      <c r="J112" s="585">
        <v>80</v>
      </c>
      <c r="K112" s="586">
        <v>92</v>
      </c>
    </row>
    <row r="113" spans="1:11" ht="14.45" customHeight="1" x14ac:dyDescent="0.2">
      <c r="A113" s="575" t="s">
        <v>473</v>
      </c>
      <c r="B113" s="576" t="s">
        <v>474</v>
      </c>
      <c r="C113" s="579" t="s">
        <v>490</v>
      </c>
      <c r="D113" s="593" t="s">
        <v>491</v>
      </c>
      <c r="E113" s="579" t="s">
        <v>780</v>
      </c>
      <c r="F113" s="593" t="s">
        <v>781</v>
      </c>
      <c r="G113" s="579" t="s">
        <v>920</v>
      </c>
      <c r="H113" s="579" t="s">
        <v>921</v>
      </c>
      <c r="I113" s="585">
        <v>0.56999999284744263</v>
      </c>
      <c r="J113" s="585">
        <v>100</v>
      </c>
      <c r="K113" s="586">
        <v>57</v>
      </c>
    </row>
    <row r="114" spans="1:11" ht="14.45" customHeight="1" x14ac:dyDescent="0.2">
      <c r="A114" s="575" t="s">
        <v>473</v>
      </c>
      <c r="B114" s="576" t="s">
        <v>474</v>
      </c>
      <c r="C114" s="579" t="s">
        <v>490</v>
      </c>
      <c r="D114" s="593" t="s">
        <v>491</v>
      </c>
      <c r="E114" s="579" t="s">
        <v>780</v>
      </c>
      <c r="F114" s="593" t="s">
        <v>781</v>
      </c>
      <c r="G114" s="579" t="s">
        <v>922</v>
      </c>
      <c r="H114" s="579" t="s">
        <v>923</v>
      </c>
      <c r="I114" s="585">
        <v>2.6600000858306885</v>
      </c>
      <c r="J114" s="585">
        <v>4000</v>
      </c>
      <c r="K114" s="586">
        <v>10648</v>
      </c>
    </row>
    <row r="115" spans="1:11" ht="14.45" customHeight="1" x14ac:dyDescent="0.2">
      <c r="A115" s="575" t="s">
        <v>473</v>
      </c>
      <c r="B115" s="576" t="s">
        <v>474</v>
      </c>
      <c r="C115" s="579" t="s">
        <v>490</v>
      </c>
      <c r="D115" s="593" t="s">
        <v>491</v>
      </c>
      <c r="E115" s="579" t="s">
        <v>780</v>
      </c>
      <c r="F115" s="593" t="s">
        <v>781</v>
      </c>
      <c r="G115" s="579" t="s">
        <v>924</v>
      </c>
      <c r="H115" s="579" t="s">
        <v>925</v>
      </c>
      <c r="I115" s="585">
        <v>2.1149998903274536</v>
      </c>
      <c r="J115" s="585">
        <v>8680</v>
      </c>
      <c r="K115" s="586">
        <v>18387.599975585938</v>
      </c>
    </row>
    <row r="116" spans="1:11" ht="14.45" customHeight="1" x14ac:dyDescent="0.2">
      <c r="A116" s="575" t="s">
        <v>473</v>
      </c>
      <c r="B116" s="576" t="s">
        <v>474</v>
      </c>
      <c r="C116" s="579" t="s">
        <v>490</v>
      </c>
      <c r="D116" s="593" t="s">
        <v>491</v>
      </c>
      <c r="E116" s="579" t="s">
        <v>780</v>
      </c>
      <c r="F116" s="593" t="s">
        <v>781</v>
      </c>
      <c r="G116" s="579" t="s">
        <v>926</v>
      </c>
      <c r="H116" s="579" t="s">
        <v>927</v>
      </c>
      <c r="I116" s="585">
        <v>3.630000114440918</v>
      </c>
      <c r="J116" s="585">
        <v>101500</v>
      </c>
      <c r="K116" s="586">
        <v>368445</v>
      </c>
    </row>
    <row r="117" spans="1:11" ht="14.45" customHeight="1" x14ac:dyDescent="0.2">
      <c r="A117" s="575" t="s">
        <v>473</v>
      </c>
      <c r="B117" s="576" t="s">
        <v>474</v>
      </c>
      <c r="C117" s="579" t="s">
        <v>490</v>
      </c>
      <c r="D117" s="593" t="s">
        <v>491</v>
      </c>
      <c r="E117" s="579" t="s">
        <v>780</v>
      </c>
      <c r="F117" s="593" t="s">
        <v>781</v>
      </c>
      <c r="G117" s="579" t="s">
        <v>928</v>
      </c>
      <c r="H117" s="579" t="s">
        <v>929</v>
      </c>
      <c r="I117" s="585">
        <v>2.625</v>
      </c>
      <c r="J117" s="585">
        <v>12900</v>
      </c>
      <c r="K117" s="586">
        <v>33861</v>
      </c>
    </row>
    <row r="118" spans="1:11" ht="14.45" customHeight="1" x14ac:dyDescent="0.2">
      <c r="A118" s="575" t="s">
        <v>473</v>
      </c>
      <c r="B118" s="576" t="s">
        <v>474</v>
      </c>
      <c r="C118" s="579" t="s">
        <v>490</v>
      </c>
      <c r="D118" s="593" t="s">
        <v>491</v>
      </c>
      <c r="E118" s="579" t="s">
        <v>780</v>
      </c>
      <c r="F118" s="593" t="s">
        <v>781</v>
      </c>
      <c r="G118" s="579" t="s">
        <v>930</v>
      </c>
      <c r="H118" s="579" t="s">
        <v>931</v>
      </c>
      <c r="I118" s="585">
        <v>3.5699999332427979</v>
      </c>
      <c r="J118" s="585">
        <v>22000</v>
      </c>
      <c r="K118" s="586">
        <v>78540</v>
      </c>
    </row>
    <row r="119" spans="1:11" ht="14.45" customHeight="1" x14ac:dyDescent="0.2">
      <c r="A119" s="575" t="s">
        <v>473</v>
      </c>
      <c r="B119" s="576" t="s">
        <v>474</v>
      </c>
      <c r="C119" s="579" t="s">
        <v>490</v>
      </c>
      <c r="D119" s="593" t="s">
        <v>491</v>
      </c>
      <c r="E119" s="579" t="s">
        <v>780</v>
      </c>
      <c r="F119" s="593" t="s">
        <v>781</v>
      </c>
      <c r="G119" s="579" t="s">
        <v>928</v>
      </c>
      <c r="H119" s="579" t="s">
        <v>932</v>
      </c>
      <c r="I119" s="585">
        <v>2.6266667048136392</v>
      </c>
      <c r="J119" s="585">
        <v>5400</v>
      </c>
      <c r="K119" s="586">
        <v>14182</v>
      </c>
    </row>
    <row r="120" spans="1:11" ht="14.45" customHeight="1" x14ac:dyDescent="0.2">
      <c r="A120" s="575" t="s">
        <v>473</v>
      </c>
      <c r="B120" s="576" t="s">
        <v>474</v>
      </c>
      <c r="C120" s="579" t="s">
        <v>490</v>
      </c>
      <c r="D120" s="593" t="s">
        <v>491</v>
      </c>
      <c r="E120" s="579" t="s">
        <v>780</v>
      </c>
      <c r="F120" s="593" t="s">
        <v>781</v>
      </c>
      <c r="G120" s="579" t="s">
        <v>889</v>
      </c>
      <c r="H120" s="579" t="s">
        <v>933</v>
      </c>
      <c r="I120" s="585">
        <v>11.149999618530273</v>
      </c>
      <c r="J120" s="585">
        <v>30</v>
      </c>
      <c r="K120" s="586">
        <v>334.5</v>
      </c>
    </row>
    <row r="121" spans="1:11" ht="14.45" customHeight="1" x14ac:dyDescent="0.2">
      <c r="A121" s="575" t="s">
        <v>473</v>
      </c>
      <c r="B121" s="576" t="s">
        <v>474</v>
      </c>
      <c r="C121" s="579" t="s">
        <v>490</v>
      </c>
      <c r="D121" s="593" t="s">
        <v>491</v>
      </c>
      <c r="E121" s="579" t="s">
        <v>780</v>
      </c>
      <c r="F121" s="593" t="s">
        <v>781</v>
      </c>
      <c r="G121" s="579" t="s">
        <v>934</v>
      </c>
      <c r="H121" s="579" t="s">
        <v>935</v>
      </c>
      <c r="I121" s="585">
        <v>10.890000343322754</v>
      </c>
      <c r="J121" s="585">
        <v>4</v>
      </c>
      <c r="K121" s="586">
        <v>43.559998512268066</v>
      </c>
    </row>
    <row r="122" spans="1:11" ht="14.45" customHeight="1" x14ac:dyDescent="0.2">
      <c r="A122" s="575" t="s">
        <v>473</v>
      </c>
      <c r="B122" s="576" t="s">
        <v>474</v>
      </c>
      <c r="C122" s="579" t="s">
        <v>490</v>
      </c>
      <c r="D122" s="593" t="s">
        <v>491</v>
      </c>
      <c r="E122" s="579" t="s">
        <v>780</v>
      </c>
      <c r="F122" s="593" t="s">
        <v>781</v>
      </c>
      <c r="G122" s="579" t="s">
        <v>936</v>
      </c>
      <c r="H122" s="579" t="s">
        <v>937</v>
      </c>
      <c r="I122" s="585">
        <v>10.890000343322754</v>
      </c>
      <c r="J122" s="585">
        <v>3</v>
      </c>
      <c r="K122" s="586">
        <v>32.669998168945313</v>
      </c>
    </row>
    <row r="123" spans="1:11" ht="14.45" customHeight="1" x14ac:dyDescent="0.2">
      <c r="A123" s="575" t="s">
        <v>473</v>
      </c>
      <c r="B123" s="576" t="s">
        <v>474</v>
      </c>
      <c r="C123" s="579" t="s">
        <v>490</v>
      </c>
      <c r="D123" s="593" t="s">
        <v>491</v>
      </c>
      <c r="E123" s="579" t="s">
        <v>780</v>
      </c>
      <c r="F123" s="593" t="s">
        <v>781</v>
      </c>
      <c r="G123" s="579" t="s">
        <v>938</v>
      </c>
      <c r="H123" s="579" t="s">
        <v>939</v>
      </c>
      <c r="I123" s="585">
        <v>10.890000343322754</v>
      </c>
      <c r="J123" s="585">
        <v>3</v>
      </c>
      <c r="K123" s="586">
        <v>32.669998168945313</v>
      </c>
    </row>
    <row r="124" spans="1:11" ht="14.45" customHeight="1" x14ac:dyDescent="0.2">
      <c r="A124" s="575" t="s">
        <v>473</v>
      </c>
      <c r="B124" s="576" t="s">
        <v>474</v>
      </c>
      <c r="C124" s="579" t="s">
        <v>490</v>
      </c>
      <c r="D124" s="593" t="s">
        <v>491</v>
      </c>
      <c r="E124" s="579" t="s">
        <v>780</v>
      </c>
      <c r="F124" s="593" t="s">
        <v>781</v>
      </c>
      <c r="G124" s="579" t="s">
        <v>940</v>
      </c>
      <c r="H124" s="579" t="s">
        <v>941</v>
      </c>
      <c r="I124" s="585">
        <v>10.890000343322754</v>
      </c>
      <c r="J124" s="585">
        <v>1</v>
      </c>
      <c r="K124" s="586">
        <v>10.890000343322754</v>
      </c>
    </row>
    <row r="125" spans="1:11" ht="14.45" customHeight="1" x14ac:dyDescent="0.2">
      <c r="A125" s="575" t="s">
        <v>473</v>
      </c>
      <c r="B125" s="576" t="s">
        <v>474</v>
      </c>
      <c r="C125" s="579" t="s">
        <v>490</v>
      </c>
      <c r="D125" s="593" t="s">
        <v>491</v>
      </c>
      <c r="E125" s="579" t="s">
        <v>780</v>
      </c>
      <c r="F125" s="593" t="s">
        <v>781</v>
      </c>
      <c r="G125" s="579" t="s">
        <v>942</v>
      </c>
      <c r="H125" s="579" t="s">
        <v>943</v>
      </c>
      <c r="I125" s="585">
        <v>30.25</v>
      </c>
      <c r="J125" s="585">
        <v>3</v>
      </c>
      <c r="K125" s="586">
        <v>90.75</v>
      </c>
    </row>
    <row r="126" spans="1:11" ht="14.45" customHeight="1" x14ac:dyDescent="0.2">
      <c r="A126" s="575" t="s">
        <v>473</v>
      </c>
      <c r="B126" s="576" t="s">
        <v>474</v>
      </c>
      <c r="C126" s="579" t="s">
        <v>490</v>
      </c>
      <c r="D126" s="593" t="s">
        <v>491</v>
      </c>
      <c r="E126" s="579" t="s">
        <v>780</v>
      </c>
      <c r="F126" s="593" t="s">
        <v>781</v>
      </c>
      <c r="G126" s="579" t="s">
        <v>944</v>
      </c>
      <c r="H126" s="579" t="s">
        <v>945</v>
      </c>
      <c r="I126" s="585">
        <v>30.25</v>
      </c>
      <c r="J126" s="585">
        <v>4</v>
      </c>
      <c r="K126" s="586">
        <v>121</v>
      </c>
    </row>
    <row r="127" spans="1:11" ht="14.45" customHeight="1" x14ac:dyDescent="0.2">
      <c r="A127" s="575" t="s">
        <v>473</v>
      </c>
      <c r="B127" s="576" t="s">
        <v>474</v>
      </c>
      <c r="C127" s="579" t="s">
        <v>490</v>
      </c>
      <c r="D127" s="593" t="s">
        <v>491</v>
      </c>
      <c r="E127" s="579" t="s">
        <v>780</v>
      </c>
      <c r="F127" s="593" t="s">
        <v>781</v>
      </c>
      <c r="G127" s="579" t="s">
        <v>946</v>
      </c>
      <c r="H127" s="579" t="s">
        <v>947</v>
      </c>
      <c r="I127" s="585">
        <v>0.47999998927116394</v>
      </c>
      <c r="J127" s="585">
        <v>40</v>
      </c>
      <c r="K127" s="586">
        <v>19.200000762939453</v>
      </c>
    </row>
    <row r="128" spans="1:11" ht="14.45" customHeight="1" x14ac:dyDescent="0.2">
      <c r="A128" s="575" t="s">
        <v>473</v>
      </c>
      <c r="B128" s="576" t="s">
        <v>474</v>
      </c>
      <c r="C128" s="579" t="s">
        <v>490</v>
      </c>
      <c r="D128" s="593" t="s">
        <v>491</v>
      </c>
      <c r="E128" s="579" t="s">
        <v>780</v>
      </c>
      <c r="F128" s="593" t="s">
        <v>781</v>
      </c>
      <c r="G128" s="579" t="s">
        <v>948</v>
      </c>
      <c r="H128" s="579" t="s">
        <v>949</v>
      </c>
      <c r="I128" s="585">
        <v>0.4699999988079071</v>
      </c>
      <c r="J128" s="585">
        <v>60</v>
      </c>
      <c r="K128" s="586">
        <v>28.19999885559082</v>
      </c>
    </row>
    <row r="129" spans="1:11" ht="14.45" customHeight="1" x14ac:dyDescent="0.2">
      <c r="A129" s="575" t="s">
        <v>473</v>
      </c>
      <c r="B129" s="576" t="s">
        <v>474</v>
      </c>
      <c r="C129" s="579" t="s">
        <v>490</v>
      </c>
      <c r="D129" s="593" t="s">
        <v>491</v>
      </c>
      <c r="E129" s="579" t="s">
        <v>824</v>
      </c>
      <c r="F129" s="593" t="s">
        <v>825</v>
      </c>
      <c r="G129" s="579" t="s">
        <v>950</v>
      </c>
      <c r="H129" s="579" t="s">
        <v>951</v>
      </c>
      <c r="I129" s="585">
        <v>0.48249999433755875</v>
      </c>
      <c r="J129" s="585">
        <v>2800</v>
      </c>
      <c r="K129" s="586">
        <v>1360</v>
      </c>
    </row>
    <row r="130" spans="1:11" ht="14.45" customHeight="1" x14ac:dyDescent="0.2">
      <c r="A130" s="575" t="s">
        <v>473</v>
      </c>
      <c r="B130" s="576" t="s">
        <v>474</v>
      </c>
      <c r="C130" s="579" t="s">
        <v>490</v>
      </c>
      <c r="D130" s="593" t="s">
        <v>491</v>
      </c>
      <c r="E130" s="579" t="s">
        <v>824</v>
      </c>
      <c r="F130" s="593" t="s">
        <v>825</v>
      </c>
      <c r="G130" s="579" t="s">
        <v>861</v>
      </c>
      <c r="H130" s="579" t="s">
        <v>862</v>
      </c>
      <c r="I130" s="585">
        <v>0.97000002861022949</v>
      </c>
      <c r="J130" s="585">
        <v>1000</v>
      </c>
      <c r="K130" s="586">
        <v>970</v>
      </c>
    </row>
    <row r="131" spans="1:11" ht="14.45" customHeight="1" x14ac:dyDescent="0.2">
      <c r="A131" s="575" t="s">
        <v>473</v>
      </c>
      <c r="B131" s="576" t="s">
        <v>474</v>
      </c>
      <c r="C131" s="579" t="s">
        <v>490</v>
      </c>
      <c r="D131" s="593" t="s">
        <v>491</v>
      </c>
      <c r="E131" s="579" t="s">
        <v>824</v>
      </c>
      <c r="F131" s="593" t="s">
        <v>825</v>
      </c>
      <c r="G131" s="579" t="s">
        <v>952</v>
      </c>
      <c r="H131" s="579" t="s">
        <v>953</v>
      </c>
      <c r="I131" s="585">
        <v>0.4699999988079071</v>
      </c>
      <c r="J131" s="585">
        <v>15400</v>
      </c>
      <c r="K131" s="586">
        <v>7238</v>
      </c>
    </row>
    <row r="132" spans="1:11" ht="14.45" customHeight="1" x14ac:dyDescent="0.2">
      <c r="A132" s="575" t="s">
        <v>473</v>
      </c>
      <c r="B132" s="576" t="s">
        <v>474</v>
      </c>
      <c r="C132" s="579" t="s">
        <v>490</v>
      </c>
      <c r="D132" s="593" t="s">
        <v>491</v>
      </c>
      <c r="E132" s="579" t="s">
        <v>824</v>
      </c>
      <c r="F132" s="593" t="s">
        <v>825</v>
      </c>
      <c r="G132" s="579" t="s">
        <v>952</v>
      </c>
      <c r="H132" s="579" t="s">
        <v>954</v>
      </c>
      <c r="I132" s="585">
        <v>0.4699999988079071</v>
      </c>
      <c r="J132" s="585">
        <v>14100</v>
      </c>
      <c r="K132" s="586">
        <v>6627</v>
      </c>
    </row>
    <row r="133" spans="1:11" ht="14.45" customHeight="1" x14ac:dyDescent="0.2">
      <c r="A133" s="575" t="s">
        <v>473</v>
      </c>
      <c r="B133" s="576" t="s">
        <v>474</v>
      </c>
      <c r="C133" s="579" t="s">
        <v>490</v>
      </c>
      <c r="D133" s="593" t="s">
        <v>491</v>
      </c>
      <c r="E133" s="579" t="s">
        <v>824</v>
      </c>
      <c r="F133" s="593" t="s">
        <v>825</v>
      </c>
      <c r="G133" s="579" t="s">
        <v>952</v>
      </c>
      <c r="H133" s="579" t="s">
        <v>955</v>
      </c>
      <c r="I133" s="585">
        <v>0.4699999988079071</v>
      </c>
      <c r="J133" s="585">
        <v>1000</v>
      </c>
      <c r="K133" s="586">
        <v>470</v>
      </c>
    </row>
    <row r="134" spans="1:11" ht="14.45" customHeight="1" x14ac:dyDescent="0.2">
      <c r="A134" s="575" t="s">
        <v>473</v>
      </c>
      <c r="B134" s="576" t="s">
        <v>474</v>
      </c>
      <c r="C134" s="579" t="s">
        <v>490</v>
      </c>
      <c r="D134" s="593" t="s">
        <v>491</v>
      </c>
      <c r="E134" s="579" t="s">
        <v>824</v>
      </c>
      <c r="F134" s="593" t="s">
        <v>825</v>
      </c>
      <c r="G134" s="579" t="s">
        <v>956</v>
      </c>
      <c r="H134" s="579" t="s">
        <v>957</v>
      </c>
      <c r="I134" s="585">
        <v>0.3033333420753479</v>
      </c>
      <c r="J134" s="585">
        <v>12570</v>
      </c>
      <c r="K134" s="586">
        <v>3803.0299987792969</v>
      </c>
    </row>
    <row r="135" spans="1:11" ht="14.45" customHeight="1" x14ac:dyDescent="0.2">
      <c r="A135" s="575" t="s">
        <v>473</v>
      </c>
      <c r="B135" s="576" t="s">
        <v>474</v>
      </c>
      <c r="C135" s="579" t="s">
        <v>490</v>
      </c>
      <c r="D135" s="593" t="s">
        <v>491</v>
      </c>
      <c r="E135" s="579" t="s">
        <v>824</v>
      </c>
      <c r="F135" s="593" t="s">
        <v>825</v>
      </c>
      <c r="G135" s="579" t="s">
        <v>958</v>
      </c>
      <c r="H135" s="579" t="s">
        <v>959</v>
      </c>
      <c r="I135" s="585">
        <v>0.4699999988079071</v>
      </c>
      <c r="J135" s="585">
        <v>6000</v>
      </c>
      <c r="K135" s="586">
        <v>2820</v>
      </c>
    </row>
    <row r="136" spans="1:11" ht="14.45" customHeight="1" x14ac:dyDescent="0.2">
      <c r="A136" s="575" t="s">
        <v>473</v>
      </c>
      <c r="B136" s="576" t="s">
        <v>474</v>
      </c>
      <c r="C136" s="579" t="s">
        <v>490</v>
      </c>
      <c r="D136" s="593" t="s">
        <v>491</v>
      </c>
      <c r="E136" s="579" t="s">
        <v>824</v>
      </c>
      <c r="F136" s="593" t="s">
        <v>825</v>
      </c>
      <c r="G136" s="579" t="s">
        <v>958</v>
      </c>
      <c r="H136" s="579" t="s">
        <v>960</v>
      </c>
      <c r="I136" s="585">
        <v>0.4699999988079071</v>
      </c>
      <c r="J136" s="585">
        <v>4000</v>
      </c>
      <c r="K136" s="586">
        <v>1880</v>
      </c>
    </row>
    <row r="137" spans="1:11" ht="14.45" customHeight="1" x14ac:dyDescent="0.2">
      <c r="A137" s="575" t="s">
        <v>473</v>
      </c>
      <c r="B137" s="576" t="s">
        <v>474</v>
      </c>
      <c r="C137" s="579" t="s">
        <v>490</v>
      </c>
      <c r="D137" s="593" t="s">
        <v>491</v>
      </c>
      <c r="E137" s="579" t="s">
        <v>824</v>
      </c>
      <c r="F137" s="593" t="s">
        <v>825</v>
      </c>
      <c r="G137" s="579" t="s">
        <v>961</v>
      </c>
      <c r="H137" s="579" t="s">
        <v>962</v>
      </c>
      <c r="I137" s="585">
        <v>0.30000001192092896</v>
      </c>
      <c r="J137" s="585">
        <v>300</v>
      </c>
      <c r="K137" s="586">
        <v>90</v>
      </c>
    </row>
    <row r="138" spans="1:11" ht="14.45" customHeight="1" x14ac:dyDescent="0.2">
      <c r="A138" s="575" t="s">
        <v>473</v>
      </c>
      <c r="B138" s="576" t="s">
        <v>474</v>
      </c>
      <c r="C138" s="579" t="s">
        <v>490</v>
      </c>
      <c r="D138" s="593" t="s">
        <v>491</v>
      </c>
      <c r="E138" s="579" t="s">
        <v>824</v>
      </c>
      <c r="F138" s="593" t="s">
        <v>825</v>
      </c>
      <c r="G138" s="579" t="s">
        <v>963</v>
      </c>
      <c r="H138" s="579" t="s">
        <v>964</v>
      </c>
      <c r="I138" s="585">
        <v>0.30000001192092896</v>
      </c>
      <c r="J138" s="585">
        <v>1600</v>
      </c>
      <c r="K138" s="586">
        <v>480</v>
      </c>
    </row>
    <row r="139" spans="1:11" ht="14.45" customHeight="1" x14ac:dyDescent="0.2">
      <c r="A139" s="575" t="s">
        <v>473</v>
      </c>
      <c r="B139" s="576" t="s">
        <v>474</v>
      </c>
      <c r="C139" s="579" t="s">
        <v>490</v>
      </c>
      <c r="D139" s="593" t="s">
        <v>491</v>
      </c>
      <c r="E139" s="579" t="s">
        <v>824</v>
      </c>
      <c r="F139" s="593" t="s">
        <v>825</v>
      </c>
      <c r="G139" s="579" t="s">
        <v>965</v>
      </c>
      <c r="H139" s="579" t="s">
        <v>966</v>
      </c>
      <c r="I139" s="585">
        <v>0.54000002145767212</v>
      </c>
      <c r="J139" s="585">
        <v>700</v>
      </c>
      <c r="K139" s="586">
        <v>378</v>
      </c>
    </row>
    <row r="140" spans="1:11" ht="14.45" customHeight="1" x14ac:dyDescent="0.2">
      <c r="A140" s="575" t="s">
        <v>473</v>
      </c>
      <c r="B140" s="576" t="s">
        <v>474</v>
      </c>
      <c r="C140" s="579" t="s">
        <v>490</v>
      </c>
      <c r="D140" s="593" t="s">
        <v>491</v>
      </c>
      <c r="E140" s="579" t="s">
        <v>824</v>
      </c>
      <c r="F140" s="593" t="s">
        <v>825</v>
      </c>
      <c r="G140" s="579" t="s">
        <v>967</v>
      </c>
      <c r="H140" s="579" t="s">
        <v>968</v>
      </c>
      <c r="I140" s="585">
        <v>0.51999998092651367</v>
      </c>
      <c r="J140" s="585">
        <v>30600</v>
      </c>
      <c r="K140" s="586">
        <v>15912</v>
      </c>
    </row>
    <row r="141" spans="1:11" ht="14.45" customHeight="1" x14ac:dyDescent="0.2">
      <c r="A141" s="575" t="s">
        <v>473</v>
      </c>
      <c r="B141" s="576" t="s">
        <v>474</v>
      </c>
      <c r="C141" s="579" t="s">
        <v>490</v>
      </c>
      <c r="D141" s="593" t="s">
        <v>491</v>
      </c>
      <c r="E141" s="579" t="s">
        <v>828</v>
      </c>
      <c r="F141" s="593" t="s">
        <v>829</v>
      </c>
      <c r="G141" s="579" t="s">
        <v>830</v>
      </c>
      <c r="H141" s="579" t="s">
        <v>831</v>
      </c>
      <c r="I141" s="585">
        <v>2.880000114440918</v>
      </c>
      <c r="J141" s="585">
        <v>1000</v>
      </c>
      <c r="K141" s="586">
        <v>2880</v>
      </c>
    </row>
    <row r="142" spans="1:11" ht="14.45" customHeight="1" x14ac:dyDescent="0.2">
      <c r="A142" s="575" t="s">
        <v>473</v>
      </c>
      <c r="B142" s="576" t="s">
        <v>474</v>
      </c>
      <c r="C142" s="579" t="s">
        <v>490</v>
      </c>
      <c r="D142" s="593" t="s">
        <v>491</v>
      </c>
      <c r="E142" s="579" t="s">
        <v>828</v>
      </c>
      <c r="F142" s="593" t="s">
        <v>829</v>
      </c>
      <c r="G142" s="579" t="s">
        <v>969</v>
      </c>
      <c r="H142" s="579" t="s">
        <v>970</v>
      </c>
      <c r="I142" s="585">
        <v>2.2999999523162842</v>
      </c>
      <c r="J142" s="585">
        <v>2000</v>
      </c>
      <c r="K142" s="586">
        <v>4600</v>
      </c>
    </row>
    <row r="143" spans="1:11" ht="14.45" customHeight="1" x14ac:dyDescent="0.2">
      <c r="A143" s="575" t="s">
        <v>473</v>
      </c>
      <c r="B143" s="576" t="s">
        <v>474</v>
      </c>
      <c r="C143" s="579" t="s">
        <v>490</v>
      </c>
      <c r="D143" s="593" t="s">
        <v>491</v>
      </c>
      <c r="E143" s="579" t="s">
        <v>828</v>
      </c>
      <c r="F143" s="593" t="s">
        <v>829</v>
      </c>
      <c r="G143" s="579" t="s">
        <v>971</v>
      </c>
      <c r="H143" s="579" t="s">
        <v>972</v>
      </c>
      <c r="I143" s="585">
        <v>2.2999999523162842</v>
      </c>
      <c r="J143" s="585">
        <v>200</v>
      </c>
      <c r="K143" s="586">
        <v>460</v>
      </c>
    </row>
    <row r="144" spans="1:11" ht="14.45" customHeight="1" x14ac:dyDescent="0.2">
      <c r="A144" s="575" t="s">
        <v>473</v>
      </c>
      <c r="B144" s="576" t="s">
        <v>474</v>
      </c>
      <c r="C144" s="579" t="s">
        <v>490</v>
      </c>
      <c r="D144" s="593" t="s">
        <v>491</v>
      </c>
      <c r="E144" s="579" t="s">
        <v>828</v>
      </c>
      <c r="F144" s="593" t="s">
        <v>829</v>
      </c>
      <c r="G144" s="579" t="s">
        <v>865</v>
      </c>
      <c r="H144" s="579" t="s">
        <v>866</v>
      </c>
      <c r="I144" s="585">
        <v>3.3900001049041748</v>
      </c>
      <c r="J144" s="585">
        <v>1000</v>
      </c>
      <c r="K144" s="586">
        <v>3390</v>
      </c>
    </row>
    <row r="145" spans="1:11" ht="14.45" customHeight="1" x14ac:dyDescent="0.2">
      <c r="A145" s="575" t="s">
        <v>473</v>
      </c>
      <c r="B145" s="576" t="s">
        <v>474</v>
      </c>
      <c r="C145" s="579" t="s">
        <v>490</v>
      </c>
      <c r="D145" s="593" t="s">
        <v>491</v>
      </c>
      <c r="E145" s="579" t="s">
        <v>828</v>
      </c>
      <c r="F145" s="593" t="s">
        <v>829</v>
      </c>
      <c r="G145" s="579" t="s">
        <v>973</v>
      </c>
      <c r="H145" s="579" t="s">
        <v>974</v>
      </c>
      <c r="I145" s="585">
        <v>4.820000171661377</v>
      </c>
      <c r="J145" s="585">
        <v>400</v>
      </c>
      <c r="K145" s="586">
        <v>1928</v>
      </c>
    </row>
    <row r="146" spans="1:11" ht="14.45" customHeight="1" x14ac:dyDescent="0.2">
      <c r="A146" s="575" t="s">
        <v>473</v>
      </c>
      <c r="B146" s="576" t="s">
        <v>474</v>
      </c>
      <c r="C146" s="579" t="s">
        <v>490</v>
      </c>
      <c r="D146" s="593" t="s">
        <v>491</v>
      </c>
      <c r="E146" s="579" t="s">
        <v>828</v>
      </c>
      <c r="F146" s="593" t="s">
        <v>829</v>
      </c>
      <c r="G146" s="579" t="s">
        <v>834</v>
      </c>
      <c r="H146" s="579" t="s">
        <v>835</v>
      </c>
      <c r="I146" s="585">
        <v>3.7200000286102295</v>
      </c>
      <c r="J146" s="585">
        <v>1000</v>
      </c>
      <c r="K146" s="586">
        <v>3720</v>
      </c>
    </row>
    <row r="147" spans="1:11" ht="14.45" customHeight="1" x14ac:dyDescent="0.2">
      <c r="A147" s="575" t="s">
        <v>473</v>
      </c>
      <c r="B147" s="576" t="s">
        <v>474</v>
      </c>
      <c r="C147" s="579" t="s">
        <v>490</v>
      </c>
      <c r="D147" s="593" t="s">
        <v>491</v>
      </c>
      <c r="E147" s="579" t="s">
        <v>828</v>
      </c>
      <c r="F147" s="593" t="s">
        <v>829</v>
      </c>
      <c r="G147" s="579" t="s">
        <v>867</v>
      </c>
      <c r="H147" s="579" t="s">
        <v>868</v>
      </c>
      <c r="I147" s="585">
        <v>3.869999885559082</v>
      </c>
      <c r="J147" s="585">
        <v>6000</v>
      </c>
      <c r="K147" s="586">
        <v>23220</v>
      </c>
    </row>
    <row r="148" spans="1:11" ht="14.45" customHeight="1" x14ac:dyDescent="0.2">
      <c r="A148" s="575" t="s">
        <v>473</v>
      </c>
      <c r="B148" s="576" t="s">
        <v>474</v>
      </c>
      <c r="C148" s="579" t="s">
        <v>490</v>
      </c>
      <c r="D148" s="593" t="s">
        <v>491</v>
      </c>
      <c r="E148" s="579" t="s">
        <v>828</v>
      </c>
      <c r="F148" s="593" t="s">
        <v>829</v>
      </c>
      <c r="G148" s="579" t="s">
        <v>975</v>
      </c>
      <c r="H148" s="579" t="s">
        <v>976</v>
      </c>
      <c r="I148" s="585">
        <v>3.869999885559082</v>
      </c>
      <c r="J148" s="585">
        <v>6000</v>
      </c>
      <c r="K148" s="586">
        <v>23220</v>
      </c>
    </row>
    <row r="149" spans="1:11" ht="14.45" customHeight="1" x14ac:dyDescent="0.2">
      <c r="A149" s="575" t="s">
        <v>473</v>
      </c>
      <c r="B149" s="576" t="s">
        <v>474</v>
      </c>
      <c r="C149" s="579" t="s">
        <v>490</v>
      </c>
      <c r="D149" s="593" t="s">
        <v>491</v>
      </c>
      <c r="E149" s="579" t="s">
        <v>828</v>
      </c>
      <c r="F149" s="593" t="s">
        <v>829</v>
      </c>
      <c r="G149" s="579" t="s">
        <v>975</v>
      </c>
      <c r="H149" s="579" t="s">
        <v>977</v>
      </c>
      <c r="I149" s="585">
        <v>3.869999885559082</v>
      </c>
      <c r="J149" s="585">
        <v>1000</v>
      </c>
      <c r="K149" s="586">
        <v>3870</v>
      </c>
    </row>
    <row r="150" spans="1:11" ht="14.45" customHeight="1" x14ac:dyDescent="0.2">
      <c r="A150" s="575" t="s">
        <v>473</v>
      </c>
      <c r="B150" s="576" t="s">
        <v>474</v>
      </c>
      <c r="C150" s="579" t="s">
        <v>490</v>
      </c>
      <c r="D150" s="593" t="s">
        <v>491</v>
      </c>
      <c r="E150" s="579" t="s">
        <v>828</v>
      </c>
      <c r="F150" s="593" t="s">
        <v>829</v>
      </c>
      <c r="G150" s="579" t="s">
        <v>978</v>
      </c>
      <c r="H150" s="579" t="s">
        <v>979</v>
      </c>
      <c r="I150" s="585">
        <v>1.2000000476837158</v>
      </c>
      <c r="J150" s="585">
        <v>400</v>
      </c>
      <c r="K150" s="586">
        <v>480</v>
      </c>
    </row>
    <row r="151" spans="1:11" ht="14.45" customHeight="1" x14ac:dyDescent="0.2">
      <c r="A151" s="575" t="s">
        <v>473</v>
      </c>
      <c r="B151" s="576" t="s">
        <v>474</v>
      </c>
      <c r="C151" s="579" t="s">
        <v>490</v>
      </c>
      <c r="D151" s="593" t="s">
        <v>491</v>
      </c>
      <c r="E151" s="579" t="s">
        <v>828</v>
      </c>
      <c r="F151" s="593" t="s">
        <v>829</v>
      </c>
      <c r="G151" s="579" t="s">
        <v>980</v>
      </c>
      <c r="H151" s="579" t="s">
        <v>981</v>
      </c>
      <c r="I151" s="585">
        <v>3.630000114440918</v>
      </c>
      <c r="J151" s="585">
        <v>800</v>
      </c>
      <c r="K151" s="586">
        <v>2904</v>
      </c>
    </row>
    <row r="152" spans="1:11" ht="14.45" customHeight="1" x14ac:dyDescent="0.2">
      <c r="A152" s="575" t="s">
        <v>473</v>
      </c>
      <c r="B152" s="576" t="s">
        <v>474</v>
      </c>
      <c r="C152" s="579" t="s">
        <v>490</v>
      </c>
      <c r="D152" s="593" t="s">
        <v>491</v>
      </c>
      <c r="E152" s="579" t="s">
        <v>828</v>
      </c>
      <c r="F152" s="593" t="s">
        <v>829</v>
      </c>
      <c r="G152" s="579" t="s">
        <v>836</v>
      </c>
      <c r="H152" s="579" t="s">
        <v>837</v>
      </c>
      <c r="I152" s="585">
        <v>4.690000057220459</v>
      </c>
      <c r="J152" s="585">
        <v>1000</v>
      </c>
      <c r="K152" s="586">
        <v>4690</v>
      </c>
    </row>
    <row r="153" spans="1:11" ht="14.45" customHeight="1" x14ac:dyDescent="0.2">
      <c r="A153" s="575" t="s">
        <v>473</v>
      </c>
      <c r="B153" s="576" t="s">
        <v>474</v>
      </c>
      <c r="C153" s="579" t="s">
        <v>490</v>
      </c>
      <c r="D153" s="593" t="s">
        <v>491</v>
      </c>
      <c r="E153" s="579" t="s">
        <v>828</v>
      </c>
      <c r="F153" s="593" t="s">
        <v>829</v>
      </c>
      <c r="G153" s="579" t="s">
        <v>982</v>
      </c>
      <c r="H153" s="579" t="s">
        <v>983</v>
      </c>
      <c r="I153" s="585">
        <v>4.679999828338623</v>
      </c>
      <c r="J153" s="585">
        <v>500</v>
      </c>
      <c r="K153" s="586">
        <v>2340</v>
      </c>
    </row>
    <row r="154" spans="1:11" ht="14.45" customHeight="1" x14ac:dyDescent="0.2">
      <c r="A154" s="575" t="s">
        <v>473</v>
      </c>
      <c r="B154" s="576" t="s">
        <v>474</v>
      </c>
      <c r="C154" s="579" t="s">
        <v>490</v>
      </c>
      <c r="D154" s="593" t="s">
        <v>491</v>
      </c>
      <c r="E154" s="579" t="s">
        <v>984</v>
      </c>
      <c r="F154" s="593" t="s">
        <v>985</v>
      </c>
      <c r="G154" s="579" t="s">
        <v>986</v>
      </c>
      <c r="H154" s="579" t="s">
        <v>987</v>
      </c>
      <c r="I154" s="585">
        <v>17.909999847412109</v>
      </c>
      <c r="J154" s="585">
        <v>5</v>
      </c>
      <c r="K154" s="586">
        <v>89.540000915527344</v>
      </c>
    </row>
    <row r="155" spans="1:11" ht="14.45" customHeight="1" x14ac:dyDescent="0.2">
      <c r="A155" s="575" t="s">
        <v>473</v>
      </c>
      <c r="B155" s="576" t="s">
        <v>474</v>
      </c>
      <c r="C155" s="579" t="s">
        <v>490</v>
      </c>
      <c r="D155" s="593" t="s">
        <v>491</v>
      </c>
      <c r="E155" s="579" t="s">
        <v>984</v>
      </c>
      <c r="F155" s="593" t="s">
        <v>985</v>
      </c>
      <c r="G155" s="579" t="s">
        <v>988</v>
      </c>
      <c r="H155" s="579" t="s">
        <v>989</v>
      </c>
      <c r="I155" s="585">
        <v>16.705999755859374</v>
      </c>
      <c r="J155" s="585">
        <v>42</v>
      </c>
      <c r="K155" s="586">
        <v>701.01998901367188</v>
      </c>
    </row>
    <row r="156" spans="1:11" ht="14.45" customHeight="1" x14ac:dyDescent="0.2">
      <c r="A156" s="575" t="s">
        <v>473</v>
      </c>
      <c r="B156" s="576" t="s">
        <v>474</v>
      </c>
      <c r="C156" s="579" t="s">
        <v>496</v>
      </c>
      <c r="D156" s="593" t="s">
        <v>497</v>
      </c>
      <c r="E156" s="579" t="s">
        <v>768</v>
      </c>
      <c r="F156" s="593" t="s">
        <v>769</v>
      </c>
      <c r="G156" s="579" t="s">
        <v>774</v>
      </c>
      <c r="H156" s="579" t="s">
        <v>775</v>
      </c>
      <c r="I156" s="585">
        <v>13.020000457763672</v>
      </c>
      <c r="J156" s="585">
        <v>30</v>
      </c>
      <c r="K156" s="586">
        <v>390.59999084472656</v>
      </c>
    </row>
    <row r="157" spans="1:11" ht="14.45" customHeight="1" x14ac:dyDescent="0.2">
      <c r="A157" s="575" t="s">
        <v>473</v>
      </c>
      <c r="B157" s="576" t="s">
        <v>474</v>
      </c>
      <c r="C157" s="579" t="s">
        <v>496</v>
      </c>
      <c r="D157" s="593" t="s">
        <v>497</v>
      </c>
      <c r="E157" s="579" t="s">
        <v>768</v>
      </c>
      <c r="F157" s="593" t="s">
        <v>769</v>
      </c>
      <c r="G157" s="579" t="s">
        <v>873</v>
      </c>
      <c r="H157" s="579" t="s">
        <v>874</v>
      </c>
      <c r="I157" s="585">
        <v>0.37999999523162842</v>
      </c>
      <c r="J157" s="585">
        <v>1000</v>
      </c>
      <c r="K157" s="586">
        <v>380</v>
      </c>
    </row>
    <row r="158" spans="1:11" ht="14.45" customHeight="1" x14ac:dyDescent="0.2">
      <c r="A158" s="575" t="s">
        <v>473</v>
      </c>
      <c r="B158" s="576" t="s">
        <v>474</v>
      </c>
      <c r="C158" s="579" t="s">
        <v>496</v>
      </c>
      <c r="D158" s="593" t="s">
        <v>497</v>
      </c>
      <c r="E158" s="579" t="s">
        <v>768</v>
      </c>
      <c r="F158" s="593" t="s">
        <v>769</v>
      </c>
      <c r="G158" s="579" t="s">
        <v>776</v>
      </c>
      <c r="H158" s="579" t="s">
        <v>777</v>
      </c>
      <c r="I158" s="585">
        <v>31.420000076293945</v>
      </c>
      <c r="J158" s="585">
        <v>10</v>
      </c>
      <c r="K158" s="586">
        <v>314.20000457763672</v>
      </c>
    </row>
    <row r="159" spans="1:11" ht="14.45" customHeight="1" x14ac:dyDescent="0.2">
      <c r="A159" s="575" t="s">
        <v>473</v>
      </c>
      <c r="B159" s="576" t="s">
        <v>474</v>
      </c>
      <c r="C159" s="579" t="s">
        <v>496</v>
      </c>
      <c r="D159" s="593" t="s">
        <v>497</v>
      </c>
      <c r="E159" s="579" t="s">
        <v>768</v>
      </c>
      <c r="F159" s="593" t="s">
        <v>769</v>
      </c>
      <c r="G159" s="579" t="s">
        <v>778</v>
      </c>
      <c r="H159" s="579" t="s">
        <v>779</v>
      </c>
      <c r="I159" s="585">
        <v>30.780000686645508</v>
      </c>
      <c r="J159" s="585">
        <v>4</v>
      </c>
      <c r="K159" s="586">
        <v>123.12000274658203</v>
      </c>
    </row>
    <row r="160" spans="1:11" ht="14.45" customHeight="1" x14ac:dyDescent="0.2">
      <c r="A160" s="575" t="s">
        <v>473</v>
      </c>
      <c r="B160" s="576" t="s">
        <v>474</v>
      </c>
      <c r="C160" s="579" t="s">
        <v>496</v>
      </c>
      <c r="D160" s="593" t="s">
        <v>497</v>
      </c>
      <c r="E160" s="579" t="s">
        <v>780</v>
      </c>
      <c r="F160" s="593" t="s">
        <v>781</v>
      </c>
      <c r="G160" s="579" t="s">
        <v>891</v>
      </c>
      <c r="H160" s="579" t="s">
        <v>892</v>
      </c>
      <c r="I160" s="585">
        <v>78.650001525878906</v>
      </c>
      <c r="J160" s="585">
        <v>2</v>
      </c>
      <c r="K160" s="586">
        <v>157.30000305175781</v>
      </c>
    </row>
    <row r="161" spans="1:11" ht="14.45" customHeight="1" x14ac:dyDescent="0.2">
      <c r="A161" s="575" t="s">
        <v>473</v>
      </c>
      <c r="B161" s="576" t="s">
        <v>474</v>
      </c>
      <c r="C161" s="579" t="s">
        <v>496</v>
      </c>
      <c r="D161" s="593" t="s">
        <v>497</v>
      </c>
      <c r="E161" s="579" t="s">
        <v>780</v>
      </c>
      <c r="F161" s="593" t="s">
        <v>781</v>
      </c>
      <c r="G161" s="579" t="s">
        <v>907</v>
      </c>
      <c r="H161" s="579" t="s">
        <v>908</v>
      </c>
      <c r="I161" s="585">
        <v>13.310000419616699</v>
      </c>
      <c r="J161" s="585">
        <v>110</v>
      </c>
      <c r="K161" s="586">
        <v>1464.0999755859375</v>
      </c>
    </row>
    <row r="162" spans="1:11" ht="14.45" customHeight="1" x14ac:dyDescent="0.2">
      <c r="A162" s="575" t="s">
        <v>473</v>
      </c>
      <c r="B162" s="576" t="s">
        <v>474</v>
      </c>
      <c r="C162" s="579" t="s">
        <v>496</v>
      </c>
      <c r="D162" s="593" t="s">
        <v>497</v>
      </c>
      <c r="E162" s="579" t="s">
        <v>780</v>
      </c>
      <c r="F162" s="593" t="s">
        <v>781</v>
      </c>
      <c r="G162" s="579" t="s">
        <v>915</v>
      </c>
      <c r="H162" s="579" t="s">
        <v>916</v>
      </c>
      <c r="I162" s="585">
        <v>0.43000000715255737</v>
      </c>
      <c r="J162" s="585">
        <v>800</v>
      </c>
      <c r="K162" s="586">
        <v>344</v>
      </c>
    </row>
    <row r="163" spans="1:11" ht="14.45" customHeight="1" x14ac:dyDescent="0.2">
      <c r="A163" s="575" t="s">
        <v>473</v>
      </c>
      <c r="B163" s="576" t="s">
        <v>474</v>
      </c>
      <c r="C163" s="579" t="s">
        <v>496</v>
      </c>
      <c r="D163" s="593" t="s">
        <v>497</v>
      </c>
      <c r="E163" s="579" t="s">
        <v>780</v>
      </c>
      <c r="F163" s="593" t="s">
        <v>781</v>
      </c>
      <c r="G163" s="579" t="s">
        <v>924</v>
      </c>
      <c r="H163" s="579" t="s">
        <v>925</v>
      </c>
      <c r="I163" s="585">
        <v>2.1099998950958252</v>
      </c>
      <c r="J163" s="585">
        <v>3300</v>
      </c>
      <c r="K163" s="586">
        <v>6963</v>
      </c>
    </row>
    <row r="164" spans="1:11" ht="14.45" customHeight="1" x14ac:dyDescent="0.2">
      <c r="A164" s="575" t="s">
        <v>473</v>
      </c>
      <c r="B164" s="576" t="s">
        <v>474</v>
      </c>
      <c r="C164" s="579" t="s">
        <v>496</v>
      </c>
      <c r="D164" s="593" t="s">
        <v>497</v>
      </c>
      <c r="E164" s="579" t="s">
        <v>780</v>
      </c>
      <c r="F164" s="593" t="s">
        <v>781</v>
      </c>
      <c r="G164" s="579" t="s">
        <v>928</v>
      </c>
      <c r="H164" s="579" t="s">
        <v>932</v>
      </c>
      <c r="I164" s="585">
        <v>2.630000114440918</v>
      </c>
      <c r="J164" s="585">
        <v>1000</v>
      </c>
      <c r="K164" s="586">
        <v>2630</v>
      </c>
    </row>
    <row r="165" spans="1:11" ht="14.45" customHeight="1" x14ac:dyDescent="0.2">
      <c r="A165" s="575" t="s">
        <v>473</v>
      </c>
      <c r="B165" s="576" t="s">
        <v>474</v>
      </c>
      <c r="C165" s="579" t="s">
        <v>496</v>
      </c>
      <c r="D165" s="593" t="s">
        <v>497</v>
      </c>
      <c r="E165" s="579" t="s">
        <v>824</v>
      </c>
      <c r="F165" s="593" t="s">
        <v>825</v>
      </c>
      <c r="G165" s="579" t="s">
        <v>950</v>
      </c>
      <c r="H165" s="579" t="s">
        <v>951</v>
      </c>
      <c r="I165" s="585">
        <v>0.47999998927116394</v>
      </c>
      <c r="J165" s="585">
        <v>200</v>
      </c>
      <c r="K165" s="586">
        <v>96</v>
      </c>
    </row>
    <row r="166" spans="1:11" ht="14.45" customHeight="1" x14ac:dyDescent="0.2">
      <c r="A166" s="575" t="s">
        <v>473</v>
      </c>
      <c r="B166" s="576" t="s">
        <v>474</v>
      </c>
      <c r="C166" s="579" t="s">
        <v>496</v>
      </c>
      <c r="D166" s="593" t="s">
        <v>497</v>
      </c>
      <c r="E166" s="579" t="s">
        <v>824</v>
      </c>
      <c r="F166" s="593" t="s">
        <v>825</v>
      </c>
      <c r="G166" s="579" t="s">
        <v>861</v>
      </c>
      <c r="H166" s="579" t="s">
        <v>862</v>
      </c>
      <c r="I166" s="585">
        <v>0.97000002861022949</v>
      </c>
      <c r="J166" s="585">
        <v>400</v>
      </c>
      <c r="K166" s="586">
        <v>388</v>
      </c>
    </row>
    <row r="167" spans="1:11" ht="14.45" customHeight="1" x14ac:dyDescent="0.2">
      <c r="A167" s="575" t="s">
        <v>473</v>
      </c>
      <c r="B167" s="576" t="s">
        <v>474</v>
      </c>
      <c r="C167" s="579" t="s">
        <v>496</v>
      </c>
      <c r="D167" s="593" t="s">
        <v>497</v>
      </c>
      <c r="E167" s="579" t="s">
        <v>824</v>
      </c>
      <c r="F167" s="593" t="s">
        <v>825</v>
      </c>
      <c r="G167" s="579" t="s">
        <v>956</v>
      </c>
      <c r="H167" s="579" t="s">
        <v>957</v>
      </c>
      <c r="I167" s="585">
        <v>0.30666667222976685</v>
      </c>
      <c r="J167" s="585">
        <v>3800</v>
      </c>
      <c r="K167" s="586">
        <v>1168</v>
      </c>
    </row>
    <row r="168" spans="1:11" ht="14.45" customHeight="1" x14ac:dyDescent="0.2">
      <c r="A168" s="575" t="s">
        <v>473</v>
      </c>
      <c r="B168" s="576" t="s">
        <v>474</v>
      </c>
      <c r="C168" s="579" t="s">
        <v>496</v>
      </c>
      <c r="D168" s="593" t="s">
        <v>497</v>
      </c>
      <c r="E168" s="579" t="s">
        <v>824</v>
      </c>
      <c r="F168" s="593" t="s">
        <v>825</v>
      </c>
      <c r="G168" s="579" t="s">
        <v>963</v>
      </c>
      <c r="H168" s="579" t="s">
        <v>964</v>
      </c>
      <c r="I168" s="585">
        <v>0.30000001192092896</v>
      </c>
      <c r="J168" s="585">
        <v>600</v>
      </c>
      <c r="K168" s="586">
        <v>180</v>
      </c>
    </row>
    <row r="169" spans="1:11" ht="14.45" customHeight="1" x14ac:dyDescent="0.2">
      <c r="A169" s="575" t="s">
        <v>473</v>
      </c>
      <c r="B169" s="576" t="s">
        <v>474</v>
      </c>
      <c r="C169" s="579" t="s">
        <v>496</v>
      </c>
      <c r="D169" s="593" t="s">
        <v>497</v>
      </c>
      <c r="E169" s="579" t="s">
        <v>824</v>
      </c>
      <c r="F169" s="593" t="s">
        <v>825</v>
      </c>
      <c r="G169" s="579" t="s">
        <v>967</v>
      </c>
      <c r="H169" s="579" t="s">
        <v>968</v>
      </c>
      <c r="I169" s="585">
        <v>0.51999998092651367</v>
      </c>
      <c r="J169" s="585">
        <v>400</v>
      </c>
      <c r="K169" s="586">
        <v>208</v>
      </c>
    </row>
    <row r="170" spans="1:11" ht="14.45" customHeight="1" x14ac:dyDescent="0.2">
      <c r="A170" s="575" t="s">
        <v>473</v>
      </c>
      <c r="B170" s="576" t="s">
        <v>474</v>
      </c>
      <c r="C170" s="579" t="s">
        <v>496</v>
      </c>
      <c r="D170" s="593" t="s">
        <v>497</v>
      </c>
      <c r="E170" s="579" t="s">
        <v>828</v>
      </c>
      <c r="F170" s="593" t="s">
        <v>829</v>
      </c>
      <c r="G170" s="579" t="s">
        <v>973</v>
      </c>
      <c r="H170" s="579" t="s">
        <v>974</v>
      </c>
      <c r="I170" s="585">
        <v>4.820000171661377</v>
      </c>
      <c r="J170" s="585">
        <v>400</v>
      </c>
      <c r="K170" s="586">
        <v>1928</v>
      </c>
    </row>
    <row r="171" spans="1:11" ht="14.45" customHeight="1" x14ac:dyDescent="0.2">
      <c r="A171" s="575" t="s">
        <v>473</v>
      </c>
      <c r="B171" s="576" t="s">
        <v>474</v>
      </c>
      <c r="C171" s="579" t="s">
        <v>496</v>
      </c>
      <c r="D171" s="593" t="s">
        <v>497</v>
      </c>
      <c r="E171" s="579" t="s">
        <v>828</v>
      </c>
      <c r="F171" s="593" t="s">
        <v>829</v>
      </c>
      <c r="G171" s="579" t="s">
        <v>990</v>
      </c>
      <c r="H171" s="579" t="s">
        <v>991</v>
      </c>
      <c r="I171" s="585">
        <v>4.130000114440918</v>
      </c>
      <c r="J171" s="585">
        <v>400</v>
      </c>
      <c r="K171" s="586">
        <v>1652</v>
      </c>
    </row>
    <row r="172" spans="1:11" ht="14.45" customHeight="1" x14ac:dyDescent="0.2">
      <c r="A172" s="575" t="s">
        <v>473</v>
      </c>
      <c r="B172" s="576" t="s">
        <v>474</v>
      </c>
      <c r="C172" s="579" t="s">
        <v>496</v>
      </c>
      <c r="D172" s="593" t="s">
        <v>497</v>
      </c>
      <c r="E172" s="579" t="s">
        <v>828</v>
      </c>
      <c r="F172" s="593" t="s">
        <v>829</v>
      </c>
      <c r="G172" s="579" t="s">
        <v>834</v>
      </c>
      <c r="H172" s="579" t="s">
        <v>835</v>
      </c>
      <c r="I172" s="585">
        <v>3.7200000286102295</v>
      </c>
      <c r="J172" s="585">
        <v>400</v>
      </c>
      <c r="K172" s="586">
        <v>1488</v>
      </c>
    </row>
    <row r="173" spans="1:11" ht="14.45" customHeight="1" thickBot="1" x14ac:dyDescent="0.25">
      <c r="A173" s="567" t="s">
        <v>473</v>
      </c>
      <c r="B173" s="568" t="s">
        <v>474</v>
      </c>
      <c r="C173" s="571" t="s">
        <v>496</v>
      </c>
      <c r="D173" s="594" t="s">
        <v>497</v>
      </c>
      <c r="E173" s="571" t="s">
        <v>828</v>
      </c>
      <c r="F173" s="594" t="s">
        <v>829</v>
      </c>
      <c r="G173" s="571" t="s">
        <v>836</v>
      </c>
      <c r="H173" s="571" t="s">
        <v>837</v>
      </c>
      <c r="I173" s="587">
        <v>4.690000057220459</v>
      </c>
      <c r="J173" s="587">
        <v>400</v>
      </c>
      <c r="K173" s="588">
        <v>1876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7FC85BCB-8AAC-4784-BE8D-4C874DAE66F1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3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75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1" t="s">
        <v>270</v>
      </c>
      <c r="B2" s="232"/>
    </row>
    <row r="3" spans="1:19" x14ac:dyDescent="0.25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242</v>
      </c>
      <c r="Q3" s="419"/>
      <c r="R3" s="419"/>
      <c r="S3" s="420"/>
    </row>
    <row r="4" spans="1:19" ht="15.75" thickBot="1" x14ac:dyDescent="0.3">
      <c r="A4" s="432">
        <v>2021</v>
      </c>
      <c r="B4" s="433"/>
      <c r="C4" s="434" t="s">
        <v>241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240</v>
      </c>
      <c r="J4" s="430" t="s">
        <v>183</v>
      </c>
      <c r="K4" s="408" t="s">
        <v>239</v>
      </c>
      <c r="L4" s="409"/>
      <c r="M4" s="409"/>
      <c r="N4" s="410"/>
      <c r="O4" s="411" t="s">
        <v>238</v>
      </c>
      <c r="P4" s="400" t="s">
        <v>237</v>
      </c>
      <c r="Q4" s="400" t="s">
        <v>193</v>
      </c>
      <c r="R4" s="402" t="s">
        <v>74</v>
      </c>
      <c r="S4" s="404" t="s">
        <v>192</v>
      </c>
    </row>
    <row r="5" spans="1:19" s="310" customFormat="1" ht="19.149999999999999" customHeight="1" x14ac:dyDescent="0.25">
      <c r="A5" s="406" t="s">
        <v>236</v>
      </c>
      <c r="B5" s="407"/>
      <c r="C5" s="435"/>
      <c r="D5" s="437"/>
      <c r="E5" s="437"/>
      <c r="F5" s="412"/>
      <c r="G5" s="427"/>
      <c r="H5" s="429"/>
      <c r="I5" s="429"/>
      <c r="J5" s="431"/>
      <c r="K5" s="313" t="s">
        <v>184</v>
      </c>
      <c r="L5" s="312" t="s">
        <v>185</v>
      </c>
      <c r="M5" s="312" t="s">
        <v>235</v>
      </c>
      <c r="N5" s="311" t="s">
        <v>3</v>
      </c>
      <c r="O5" s="412"/>
      <c r="P5" s="401"/>
      <c r="Q5" s="401"/>
      <c r="R5" s="403"/>
      <c r="S5" s="405"/>
    </row>
    <row r="6" spans="1:19" ht="15.75" thickBot="1" x14ac:dyDescent="0.3">
      <c r="A6" s="424" t="s">
        <v>179</v>
      </c>
      <c r="B6" s="425"/>
      <c r="C6" s="309">
        <f ca="1">SUM(Tabulka[01 uv_sk])/2</f>
        <v>14.925000000000001</v>
      </c>
      <c r="D6" s="307"/>
      <c r="E6" s="307"/>
      <c r="F6" s="306"/>
      <c r="G6" s="308">
        <f ca="1">SUM(Tabulka[05 h_vram])/2</f>
        <v>17532</v>
      </c>
      <c r="H6" s="307">
        <f ca="1">SUM(Tabulka[06 h_naduv])/2</f>
        <v>1078</v>
      </c>
      <c r="I6" s="307">
        <f ca="1">SUM(Tabulka[07 h_nadzk])/2</f>
        <v>103.5</v>
      </c>
      <c r="J6" s="306">
        <f ca="1">SUM(Tabulka[08 h_oon])/2</f>
        <v>13514.5</v>
      </c>
      <c r="K6" s="308">
        <f ca="1">SUM(Tabulka[09 m_kl])/2</f>
        <v>0</v>
      </c>
      <c r="L6" s="307">
        <f ca="1">SUM(Tabulka[10 m_gr])/2</f>
        <v>0</v>
      </c>
      <c r="M6" s="307">
        <f ca="1">SUM(Tabulka[11 m_jo])/2</f>
        <v>497367</v>
      </c>
      <c r="N6" s="307">
        <f ca="1">SUM(Tabulka[12 m_oc])/2</f>
        <v>497367</v>
      </c>
      <c r="O6" s="306">
        <f ca="1">SUM(Tabulka[13 m_sk])/2</f>
        <v>21120987</v>
      </c>
      <c r="P6" s="305">
        <f ca="1">SUM(Tabulka[14_vzsk])/2</f>
        <v>0</v>
      </c>
      <c r="Q6" s="305">
        <f ca="1">SUM(Tabulka[15_vzpl])/2</f>
        <v>10151.51515151515</v>
      </c>
      <c r="R6" s="304">
        <f ca="1">IF(Q6=0,0,P6/Q6)</f>
        <v>0</v>
      </c>
      <c r="S6" s="303">
        <f ca="1">Q6-P6</f>
        <v>10151.51515151515</v>
      </c>
    </row>
    <row r="7" spans="1:19" hidden="1" x14ac:dyDescent="0.25">
      <c r="A7" s="302" t="s">
        <v>234</v>
      </c>
      <c r="B7" s="301" t="s">
        <v>233</v>
      </c>
      <c r="C7" s="300" t="s">
        <v>232</v>
      </c>
      <c r="D7" s="299" t="s">
        <v>231</v>
      </c>
      <c r="E7" s="298" t="s">
        <v>230</v>
      </c>
      <c r="F7" s="297" t="s">
        <v>229</v>
      </c>
      <c r="G7" s="296" t="s">
        <v>228</v>
      </c>
      <c r="H7" s="294" t="s">
        <v>227</v>
      </c>
      <c r="I7" s="294" t="s">
        <v>226</v>
      </c>
      <c r="J7" s="293" t="s">
        <v>225</v>
      </c>
      <c r="K7" s="295" t="s">
        <v>224</v>
      </c>
      <c r="L7" s="294" t="s">
        <v>223</v>
      </c>
      <c r="M7" s="294" t="s">
        <v>222</v>
      </c>
      <c r="N7" s="293" t="s">
        <v>221</v>
      </c>
      <c r="O7" s="292" t="s">
        <v>220</v>
      </c>
      <c r="P7" s="291" t="s">
        <v>219</v>
      </c>
      <c r="Q7" s="290" t="s">
        <v>218</v>
      </c>
      <c r="R7" s="289" t="s">
        <v>217</v>
      </c>
      <c r="S7" s="288" t="s">
        <v>216</v>
      </c>
    </row>
    <row r="8" spans="1:19" x14ac:dyDescent="0.25">
      <c r="A8" s="285" t="s">
        <v>215</v>
      </c>
      <c r="B8" s="284"/>
      <c r="C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4.55</v>
      </c>
      <c r="D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5148</v>
      </c>
      <c r="H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319</v>
      </c>
      <c r="I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103.5</v>
      </c>
      <c r="J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1505</v>
      </c>
      <c r="K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310834</v>
      </c>
      <c r="N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310834</v>
      </c>
      <c r="O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8270999</v>
      </c>
      <c r="P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8818.181818181818</v>
      </c>
      <c r="R8" s="287">
        <f ca="1">IF(Tabulka[[#This Row],[15_vzpl]]=0,"",Tabulka[[#This Row],[14_vzsk]]/Tabulka[[#This Row],[15_vzpl]])</f>
        <v>0</v>
      </c>
      <c r="S8" s="286">
        <f ca="1">IF(Tabulka[[#This Row],[15_vzpl]]-Tabulka[[#This Row],[14_vzsk]]=0,"",Tabulka[[#This Row],[15_vzpl]]-Tabulka[[#This Row],[14_vzsk]])</f>
        <v>8818.181818181818</v>
      </c>
    </row>
    <row r="9" spans="1:19" x14ac:dyDescent="0.25">
      <c r="A9" s="285">
        <v>99</v>
      </c>
      <c r="B9" s="284" t="s">
        <v>1004</v>
      </c>
      <c r="C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1248</v>
      </c>
      <c r="H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106.5</v>
      </c>
      <c r="I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</v>
      </c>
      <c r="K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25305</v>
      </c>
      <c r="N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25305</v>
      </c>
      <c r="O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1788780</v>
      </c>
      <c r="P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8818.181818181818</v>
      </c>
      <c r="R9" s="287">
        <f ca="1">IF(Tabulka[[#This Row],[15_vzpl]]=0,"",Tabulka[[#This Row],[14_vzsk]]/Tabulka[[#This Row],[15_vzpl]])</f>
        <v>0</v>
      </c>
      <c r="S9" s="286">
        <f ca="1">IF(Tabulka[[#This Row],[15_vzpl]]-Tabulka[[#This Row],[14_vzsk]]=0,"",Tabulka[[#This Row],[15_vzpl]]-Tabulka[[#This Row],[14_vzsk]])</f>
        <v>8818.181818181818</v>
      </c>
    </row>
    <row r="10" spans="1:19" x14ac:dyDescent="0.25">
      <c r="A10" s="285">
        <v>100</v>
      </c>
      <c r="B10" s="284" t="s">
        <v>1005</v>
      </c>
      <c r="C1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809898</v>
      </c>
      <c r="P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7" t="str">
        <f ca="1">IF(Tabulka[[#This Row],[15_vzpl]]=0,"",Tabulka[[#This Row],[14_vzsk]]/Tabulka[[#This Row],[15_vzpl]])</f>
        <v/>
      </c>
      <c r="S10" s="286" t="str">
        <f ca="1">IF(Tabulka[[#This Row],[15_vzpl]]-Tabulka[[#This Row],[14_vzsk]]=0,"",Tabulka[[#This Row],[15_vzpl]]-Tabulka[[#This Row],[14_vzsk]])</f>
        <v/>
      </c>
    </row>
    <row r="11" spans="1:19" x14ac:dyDescent="0.25">
      <c r="A11" s="285">
        <v>101</v>
      </c>
      <c r="B11" s="284" t="s">
        <v>1006</v>
      </c>
      <c r="C1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3.5500000000000003</v>
      </c>
      <c r="D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3900</v>
      </c>
      <c r="H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212.5</v>
      </c>
      <c r="I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103.5</v>
      </c>
      <c r="J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1321</v>
      </c>
      <c r="K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285529</v>
      </c>
      <c r="N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285529</v>
      </c>
      <c r="O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5672321</v>
      </c>
      <c r="P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7" t="str">
        <f ca="1">IF(Tabulka[[#This Row],[15_vzpl]]=0,"",Tabulka[[#This Row],[14_vzsk]]/Tabulka[[#This Row],[15_vzpl]])</f>
        <v/>
      </c>
      <c r="S11" s="286" t="str">
        <f ca="1">IF(Tabulka[[#This Row],[15_vzpl]]-Tabulka[[#This Row],[14_vzsk]]=0,"",Tabulka[[#This Row],[15_vzpl]]-Tabulka[[#This Row],[14_vzsk]])</f>
        <v/>
      </c>
    </row>
    <row r="12" spans="1:19" x14ac:dyDescent="0.25">
      <c r="A12" s="285" t="s">
        <v>993</v>
      </c>
      <c r="B12" s="284"/>
      <c r="C1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5.5</v>
      </c>
      <c r="D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6584</v>
      </c>
      <c r="H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584.5</v>
      </c>
      <c r="I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431.5</v>
      </c>
      <c r="K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107429</v>
      </c>
      <c r="N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107429</v>
      </c>
      <c r="O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7831912</v>
      </c>
      <c r="P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1333.3333333333333</v>
      </c>
      <c r="R12" s="287">
        <f ca="1">IF(Tabulka[[#This Row],[15_vzpl]]=0,"",Tabulka[[#This Row],[14_vzsk]]/Tabulka[[#This Row],[15_vzpl]])</f>
        <v>0</v>
      </c>
      <c r="S12" s="286">
        <f ca="1">IF(Tabulka[[#This Row],[15_vzpl]]-Tabulka[[#This Row],[14_vzsk]]=0,"",Tabulka[[#This Row],[15_vzpl]]-Tabulka[[#This Row],[14_vzsk]])</f>
        <v>1333.3333333333333</v>
      </c>
    </row>
    <row r="13" spans="1:19" x14ac:dyDescent="0.25">
      <c r="A13" s="285">
        <v>303</v>
      </c>
      <c r="B13" s="284" t="s">
        <v>1007</v>
      </c>
      <c r="C1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1248</v>
      </c>
      <c r="H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</v>
      </c>
      <c r="I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431.5</v>
      </c>
      <c r="K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13954</v>
      </c>
      <c r="N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13954</v>
      </c>
      <c r="O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1768883</v>
      </c>
      <c r="P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1333.3333333333333</v>
      </c>
      <c r="R13" s="287">
        <f ca="1">IF(Tabulka[[#This Row],[15_vzpl]]=0,"",Tabulka[[#This Row],[14_vzsk]]/Tabulka[[#This Row],[15_vzpl]])</f>
        <v>0</v>
      </c>
      <c r="S13" s="286">
        <f ca="1">IF(Tabulka[[#This Row],[15_vzpl]]-Tabulka[[#This Row],[14_vzsk]]=0,"",Tabulka[[#This Row],[15_vzpl]]-Tabulka[[#This Row],[14_vzsk]])</f>
        <v>1333.3333333333333</v>
      </c>
    </row>
    <row r="14" spans="1:19" x14ac:dyDescent="0.25">
      <c r="A14" s="285">
        <v>304</v>
      </c>
      <c r="B14" s="284" t="s">
        <v>1008</v>
      </c>
      <c r="C1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3604</v>
      </c>
      <c r="H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346.5</v>
      </c>
      <c r="I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57155</v>
      </c>
      <c r="N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57155</v>
      </c>
      <c r="O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2873251</v>
      </c>
      <c r="P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7" t="str">
        <f ca="1">IF(Tabulka[[#This Row],[15_vzpl]]=0,"",Tabulka[[#This Row],[14_vzsk]]/Tabulka[[#This Row],[15_vzpl]])</f>
        <v/>
      </c>
      <c r="S14" s="286" t="str">
        <f ca="1">IF(Tabulka[[#This Row],[15_vzpl]]-Tabulka[[#This Row],[14_vzsk]]=0,"",Tabulka[[#This Row],[15_vzpl]]-Tabulka[[#This Row],[14_vzsk]])</f>
        <v/>
      </c>
    </row>
    <row r="15" spans="1:19" x14ac:dyDescent="0.25">
      <c r="A15" s="285">
        <v>305</v>
      </c>
      <c r="B15" s="284" t="s">
        <v>1009</v>
      </c>
      <c r="C1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1224</v>
      </c>
      <c r="H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</v>
      </c>
      <c r="I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31898</v>
      </c>
      <c r="N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31898</v>
      </c>
      <c r="O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1216353</v>
      </c>
      <c r="P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7" t="str">
        <f ca="1">IF(Tabulka[[#This Row],[15_vzpl]]=0,"",Tabulka[[#This Row],[14_vzsk]]/Tabulka[[#This Row],[15_vzpl]])</f>
        <v/>
      </c>
      <c r="S15" s="286" t="str">
        <f ca="1">IF(Tabulka[[#This Row],[15_vzpl]]-Tabulka[[#This Row],[14_vzsk]]=0,"",Tabulka[[#This Row],[15_vzpl]]-Tabulka[[#This Row],[14_vzsk]])</f>
        <v/>
      </c>
    </row>
    <row r="16" spans="1:19" x14ac:dyDescent="0.25">
      <c r="A16" s="285">
        <v>306</v>
      </c>
      <c r="B16" s="284" t="s">
        <v>1010</v>
      </c>
      <c r="C16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469127</v>
      </c>
      <c r="P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7" t="str">
        <f ca="1">IF(Tabulka[[#This Row],[15_vzpl]]=0,"",Tabulka[[#This Row],[14_vzsk]]/Tabulka[[#This Row],[15_vzpl]])</f>
        <v/>
      </c>
      <c r="S16" s="286" t="str">
        <f ca="1">IF(Tabulka[[#This Row],[15_vzpl]]-Tabulka[[#This Row],[14_vzsk]]=0,"",Tabulka[[#This Row],[15_vzpl]]-Tabulka[[#This Row],[14_vzsk]])</f>
        <v/>
      </c>
    </row>
    <row r="17" spans="1:19" x14ac:dyDescent="0.25">
      <c r="A17" s="285">
        <v>307</v>
      </c>
      <c r="B17" s="284" t="s">
        <v>1011</v>
      </c>
      <c r="C17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43981</v>
      </c>
      <c r="P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7" t="str">
        <f ca="1">IF(Tabulka[[#This Row],[15_vzpl]]=0,"",Tabulka[[#This Row],[14_vzsk]]/Tabulka[[#This Row],[15_vzpl]])</f>
        <v/>
      </c>
      <c r="S17" s="286" t="str">
        <f ca="1">IF(Tabulka[[#This Row],[15_vzpl]]-Tabulka[[#This Row],[14_vzsk]]=0,"",Tabulka[[#This Row],[15_vzpl]]-Tabulka[[#This Row],[14_vzsk]])</f>
        <v/>
      </c>
    </row>
    <row r="18" spans="1:19" x14ac:dyDescent="0.25">
      <c r="A18" s="285">
        <v>309</v>
      </c>
      <c r="B18" s="284" t="s">
        <v>1012</v>
      </c>
      <c r="C1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204902</v>
      </c>
      <c r="P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7" t="str">
        <f ca="1">IF(Tabulka[[#This Row],[15_vzpl]]=0,"",Tabulka[[#This Row],[14_vzsk]]/Tabulka[[#This Row],[15_vzpl]])</f>
        <v/>
      </c>
      <c r="S18" s="286" t="str">
        <f ca="1">IF(Tabulka[[#This Row],[15_vzpl]]-Tabulka[[#This Row],[14_vzsk]]=0,"",Tabulka[[#This Row],[15_vzpl]]-Tabulka[[#This Row],[14_vzsk]])</f>
        <v/>
      </c>
    </row>
    <row r="19" spans="1:19" x14ac:dyDescent="0.25">
      <c r="A19" s="285">
        <v>310</v>
      </c>
      <c r="B19" s="284" t="s">
        <v>1013</v>
      </c>
      <c r="C1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618965</v>
      </c>
      <c r="P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7" t="str">
        <f ca="1">IF(Tabulka[[#This Row],[15_vzpl]]=0,"",Tabulka[[#This Row],[14_vzsk]]/Tabulka[[#This Row],[15_vzpl]])</f>
        <v/>
      </c>
      <c r="S19" s="286" t="str">
        <f ca="1">IF(Tabulka[[#This Row],[15_vzpl]]-Tabulka[[#This Row],[14_vzsk]]=0,"",Tabulka[[#This Row],[15_vzpl]]-Tabulka[[#This Row],[14_vzsk]])</f>
        <v/>
      </c>
    </row>
    <row r="20" spans="1:19" x14ac:dyDescent="0.25">
      <c r="A20" s="285">
        <v>408</v>
      </c>
      <c r="B20" s="284" t="s">
        <v>1014</v>
      </c>
      <c r="C2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9277</v>
      </c>
      <c r="P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7" t="str">
        <f ca="1">IF(Tabulka[[#This Row],[15_vzpl]]=0,"",Tabulka[[#This Row],[14_vzsk]]/Tabulka[[#This Row],[15_vzpl]])</f>
        <v/>
      </c>
      <c r="S20" s="286" t="str">
        <f ca="1">IF(Tabulka[[#This Row],[15_vzpl]]-Tabulka[[#This Row],[14_vzsk]]=0,"",Tabulka[[#This Row],[15_vzpl]]-Tabulka[[#This Row],[14_vzsk]])</f>
        <v/>
      </c>
    </row>
    <row r="21" spans="1:19" x14ac:dyDescent="0.25">
      <c r="A21" s="285">
        <v>410</v>
      </c>
      <c r="B21" s="284" t="s">
        <v>1015</v>
      </c>
      <c r="C2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384778</v>
      </c>
      <c r="P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7" t="str">
        <f ca="1">IF(Tabulka[[#This Row],[15_vzpl]]=0,"",Tabulka[[#This Row],[14_vzsk]]/Tabulka[[#This Row],[15_vzpl]])</f>
        <v/>
      </c>
      <c r="S21" s="286" t="str">
        <f ca="1">IF(Tabulka[[#This Row],[15_vzpl]]-Tabulka[[#This Row],[14_vzsk]]=0,"",Tabulka[[#This Row],[15_vzpl]]-Tabulka[[#This Row],[14_vzsk]])</f>
        <v/>
      </c>
    </row>
    <row r="22" spans="1:19" x14ac:dyDescent="0.25">
      <c r="A22" s="285">
        <v>418</v>
      </c>
      <c r="B22" s="284" t="s">
        <v>1016</v>
      </c>
      <c r="C2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6481</v>
      </c>
      <c r="P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7" t="str">
        <f ca="1">IF(Tabulka[[#This Row],[15_vzpl]]=0,"",Tabulka[[#This Row],[14_vzsk]]/Tabulka[[#This Row],[15_vzpl]])</f>
        <v/>
      </c>
      <c r="S22" s="286" t="str">
        <f ca="1">IF(Tabulka[[#This Row],[15_vzpl]]-Tabulka[[#This Row],[14_vzsk]]=0,"",Tabulka[[#This Row],[15_vzpl]]-Tabulka[[#This Row],[14_vzsk]])</f>
        <v/>
      </c>
    </row>
    <row r="23" spans="1:19" x14ac:dyDescent="0.25">
      <c r="A23" s="285">
        <v>424</v>
      </c>
      <c r="B23" s="284" t="s">
        <v>1017</v>
      </c>
      <c r="C2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508</v>
      </c>
      <c r="H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4422</v>
      </c>
      <c r="N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4422</v>
      </c>
      <c r="O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235914</v>
      </c>
      <c r="P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7" t="str">
        <f ca="1">IF(Tabulka[[#This Row],[15_vzpl]]=0,"",Tabulka[[#This Row],[14_vzsk]]/Tabulka[[#This Row],[15_vzpl]])</f>
        <v/>
      </c>
      <c r="S23" s="286" t="str">
        <f ca="1">IF(Tabulka[[#This Row],[15_vzpl]]-Tabulka[[#This Row],[14_vzsk]]=0,"",Tabulka[[#This Row],[15_vzpl]]-Tabulka[[#This Row],[14_vzsk]])</f>
        <v/>
      </c>
    </row>
    <row r="24" spans="1:19" x14ac:dyDescent="0.25">
      <c r="A24" s="285" t="s">
        <v>994</v>
      </c>
      <c r="B24" s="284"/>
      <c r="C2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4.875</v>
      </c>
      <c r="D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5800</v>
      </c>
      <c r="H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174.5</v>
      </c>
      <c r="I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11578</v>
      </c>
      <c r="K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79104</v>
      </c>
      <c r="N2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79104</v>
      </c>
      <c r="O2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5018076</v>
      </c>
      <c r="P2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87" t="str">
        <f ca="1">IF(Tabulka[[#This Row],[15_vzpl]]=0,"",Tabulka[[#This Row],[14_vzsk]]/Tabulka[[#This Row],[15_vzpl]])</f>
        <v/>
      </c>
      <c r="S24" s="286" t="str">
        <f ca="1">IF(Tabulka[[#This Row],[15_vzpl]]-Tabulka[[#This Row],[14_vzsk]]=0,"",Tabulka[[#This Row],[15_vzpl]]-Tabulka[[#This Row],[14_vzsk]])</f>
        <v/>
      </c>
    </row>
    <row r="25" spans="1:19" x14ac:dyDescent="0.25">
      <c r="A25" s="285">
        <v>30</v>
      </c>
      <c r="B25" s="284" t="s">
        <v>1018</v>
      </c>
      <c r="C2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4.875</v>
      </c>
      <c r="D2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5800</v>
      </c>
      <c r="H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174.5</v>
      </c>
      <c r="I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11578</v>
      </c>
      <c r="K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79104</v>
      </c>
      <c r="N2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79104</v>
      </c>
      <c r="O2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5018076</v>
      </c>
      <c r="P2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287" t="str">
        <f ca="1">IF(Tabulka[[#This Row],[15_vzpl]]=0,"",Tabulka[[#This Row],[14_vzsk]]/Tabulka[[#This Row],[15_vzpl]])</f>
        <v/>
      </c>
      <c r="S25" s="286" t="str">
        <f ca="1">IF(Tabulka[[#This Row],[15_vzpl]]-Tabulka[[#This Row],[14_vzsk]]=0,"",Tabulka[[#This Row],[15_vzpl]]-Tabulka[[#This Row],[14_vzsk]])</f>
        <v/>
      </c>
    </row>
    <row r="26" spans="1:19" x14ac:dyDescent="0.25">
      <c r="A26" t="s">
        <v>244</v>
      </c>
    </row>
    <row r="27" spans="1:19" x14ac:dyDescent="0.25">
      <c r="A27" s="113" t="s">
        <v>160</v>
      </c>
    </row>
    <row r="28" spans="1:19" x14ac:dyDescent="0.25">
      <c r="A28" s="114" t="s">
        <v>214</v>
      </c>
    </row>
    <row r="29" spans="1:19" x14ac:dyDescent="0.25">
      <c r="A29" s="277" t="s">
        <v>213</v>
      </c>
    </row>
    <row r="30" spans="1:19" x14ac:dyDescent="0.25">
      <c r="A30" s="234" t="s">
        <v>189</v>
      </c>
    </row>
    <row r="31" spans="1:19" x14ac:dyDescent="0.25">
      <c r="A31" s="236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5">
    <cfRule type="cellIs" dxfId="4" priority="3" operator="lessThan">
      <formula>0</formula>
    </cfRule>
  </conditionalFormatting>
  <conditionalFormatting sqref="R6:R25">
    <cfRule type="cellIs" dxfId="3" priority="4" operator="greaterThan">
      <formula>1</formula>
    </cfRule>
  </conditionalFormatting>
  <conditionalFormatting sqref="A8:S25">
    <cfRule type="expression" dxfId="2" priority="2">
      <formula>$B8=""</formula>
    </cfRule>
  </conditionalFormatting>
  <conditionalFormatting sqref="P8:S25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D7405D30-54A0-4465-B1BE-0B0AA9D3B17B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1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8626.2428600000003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273.94261</v>
      </c>
      <c r="E7" s="165">
        <f t="shared" ref="E7:E15" si="0">IF(C7=0,0,D7/C7)</f>
        <v>0</v>
      </c>
    </row>
    <row r="8" spans="1:5" ht="14.45" customHeight="1" x14ac:dyDescent="0.25">
      <c r="A8" s="256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6" t="str">
        <f>HYPERLINK("#'LŽ Statim'!A1","Podíl statimových žádanek (max. 30%)")</f>
        <v>Podíl statimových žádanek (max. 30%)</v>
      </c>
      <c r="B9" s="254" t="s">
        <v>206</v>
      </c>
      <c r="C9" s="255">
        <v>0.3</v>
      </c>
      <c r="D9" s="255">
        <f>IF('LŽ Statim'!G3="",0,'LŽ Statim'!G3)</f>
        <v>0.22164948453608246</v>
      </c>
      <c r="E9" s="165">
        <f>IF(C9=0,0,D9/C9)</f>
        <v>0.73883161512027495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6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0.79116038090827523</v>
      </c>
      <c r="E11" s="165">
        <f t="shared" si="0"/>
        <v>1.3186006348471255</v>
      </c>
    </row>
    <row r="12" spans="1:5" ht="14.45" customHeight="1" x14ac:dyDescent="0.25">
      <c r="A12" s="256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1</v>
      </c>
      <c r="E12" s="165">
        <f t="shared" si="0"/>
        <v>1.25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79.009619999999998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6816.5271900000007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0</v>
      </c>
      <c r="D18" s="183">
        <f ca="1">IF(ISERROR(VLOOKUP("Výnosy celkem",INDIRECT("HI!$A:$G"),5,0)),0,VLOOKUP("Výnosy celkem",INDIRECT("HI!$A:$G"),5,0))</f>
        <v>32893.444910000006</v>
      </c>
      <c r="E18" s="184">
        <f t="shared" ref="E18:E23" ca="1" si="1">IF(C18=0,0,D18/C18)</f>
        <v>0</v>
      </c>
    </row>
    <row r="19" spans="1:5" ht="14.45" customHeight="1" x14ac:dyDescent="0.25">
      <c r="A19" s="324" t="str">
        <f>HYPERLINK("#HI!A1","Ambulance (body za výkony)")</f>
        <v>Ambulance (body za výkony)</v>
      </c>
      <c r="B19" s="163"/>
      <c r="C19" s="164">
        <f ca="1">IF(ISERROR(VLOOKUP("Ambulance *",INDIRECT("HI!$A:$G"),6,0)),0,VLOOKUP("Ambulance *",INDIRECT("HI!$A:$G"),6,0))</f>
        <v>0</v>
      </c>
      <c r="D19" s="164">
        <f ca="1">IF(ISERROR(VLOOKUP("Ambulance *",INDIRECT("HI!$A:$G"),5,0)),0,VLOOKUP("Ambulance *",INDIRECT("HI!$A:$G"),5,0))</f>
        <v>32893.444910000006</v>
      </c>
      <c r="E19" s="165">
        <f t="shared" ca="1" si="1"/>
        <v>0</v>
      </c>
    </row>
    <row r="20" spans="1:5" ht="14.45" customHeight="1" x14ac:dyDescent="0.25">
      <c r="A20" s="263" t="str">
        <f>HYPERLINK("#'ZV Vykáz.-A'!A1","Zdravotní výkony vykázané u ambulantních pacientů (min. 100 % 2016)")</f>
        <v>Zdravotní výkony vykázané u ambulantních pacientů (min. 100 % 2016)</v>
      </c>
      <c r="B20" s="264" t="s">
        <v>122</v>
      </c>
      <c r="C20" s="169">
        <v>1</v>
      </c>
      <c r="D20" s="169">
        <f>IF(ISERROR(VLOOKUP("Celkem:",'ZV Vykáz.-A'!$A:$AB,10,0)),"",VLOOKUP("Celkem:",'ZV Vykáz.-A'!$A:$AB,10,0))</f>
        <v>19.461743205106188</v>
      </c>
      <c r="E20" s="165">
        <f t="shared" si="1"/>
        <v>19.461743205106188</v>
      </c>
    </row>
    <row r="21" spans="1:5" ht="14.45" customHeight="1" x14ac:dyDescent="0.25">
      <c r="A21" s="262" t="str">
        <f>HYPERLINK("#'ZV Vykáz.-A'!A1","Specializovaná ambulantní péče")</f>
        <v>Specializovaná ambulantní péče</v>
      </c>
      <c r="B21" s="264" t="s">
        <v>122</v>
      </c>
      <c r="C21" s="169">
        <v>1</v>
      </c>
      <c r="D21" s="255">
        <f>IF(ISERROR(VLOOKUP("Specializovaná ambulantní péče",'ZV Vykáz.-A'!$A:$AB,10,0)),"",VLOOKUP("Specializovaná ambulantní péče",'ZV Vykáz.-A'!$A:$AB,10,0))</f>
        <v>0</v>
      </c>
      <c r="E21" s="165">
        <f t="shared" si="1"/>
        <v>0</v>
      </c>
    </row>
    <row r="22" spans="1:5" ht="14.45" customHeight="1" x14ac:dyDescent="0.25">
      <c r="A22" s="262" t="str">
        <f>HYPERLINK("#'ZV Vykáz.-A'!A1","Ambulantní péče ve vyjmenovaných odbornostech (§9)")</f>
        <v>Ambulantní péče ve vyjmenovaných odbornostech (§9)</v>
      </c>
      <c r="B22" s="264" t="s">
        <v>122</v>
      </c>
      <c r="C22" s="169">
        <v>1</v>
      </c>
      <c r="D22" s="255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5" customHeight="1" x14ac:dyDescent="0.2">
      <c r="A23" s="185" t="str">
        <f>HYPERLINK("#'ZV Vykáz.-H'!A1","Zdravotní výkony vykázané u hospitalizovaných pacientů (max. 85 %)")</f>
        <v>Zdravotní výkony vykázané u hospitalizovaných pacientů (max. 85 %)</v>
      </c>
      <c r="B23" s="264" t="s">
        <v>124</v>
      </c>
      <c r="C23" s="169">
        <v>0.85</v>
      </c>
      <c r="D23" s="169" t="str">
        <f>IF(ISERROR(VLOOKUP("Celkem:",'ZV Vykáz.-H'!$A:$S,7,0)),"",VLOOKUP("Celkem:",'ZV Vykáz.-H'!$A:$S,7,0))</f>
        <v/>
      </c>
      <c r="E23" s="165" t="e">
        <f t="shared" si="1"/>
        <v>#VALUE!</v>
      </c>
    </row>
    <row r="24" spans="1:5" ht="14.45" customHeight="1" x14ac:dyDescent="0.2">
      <c r="A24" s="186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7" t="s">
        <v>155</v>
      </c>
      <c r="B25" s="174"/>
      <c r="C25" s="175"/>
      <c r="D25" s="175"/>
      <c r="E25" s="176"/>
    </row>
    <row r="26" spans="1:5" ht="14.45" customHeight="1" thickBot="1" x14ac:dyDescent="0.25">
      <c r="A26" s="188"/>
      <c r="B26" s="189"/>
      <c r="C26" s="190"/>
      <c r="D26" s="190"/>
      <c r="E26" s="191"/>
    </row>
    <row r="27" spans="1:5" ht="14.45" customHeight="1" thickBot="1" x14ac:dyDescent="0.25">
      <c r="A27" s="192" t="s">
        <v>156</v>
      </c>
      <c r="B27" s="193"/>
      <c r="C27" s="194"/>
      <c r="D27" s="194"/>
      <c r="E27" s="195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AFAFDC7A-789B-4B5D-87A0-7C994B348E18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36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1003</v>
      </c>
    </row>
    <row r="2" spans="1:19" x14ac:dyDescent="0.25">
      <c r="A2" s="231" t="s">
        <v>270</v>
      </c>
    </row>
    <row r="3" spans="1:19" x14ac:dyDescent="0.25">
      <c r="A3" s="323" t="s">
        <v>166</v>
      </c>
      <c r="B3" s="322">
        <v>2021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1" t="s">
        <v>167</v>
      </c>
      <c r="B4" s="320">
        <v>1</v>
      </c>
      <c r="C4" s="315">
        <v>1</v>
      </c>
      <c r="D4" s="315" t="s">
        <v>215</v>
      </c>
      <c r="E4" s="314">
        <v>4.55</v>
      </c>
      <c r="F4" s="314"/>
      <c r="G4" s="314"/>
      <c r="H4" s="314"/>
      <c r="I4" s="314">
        <v>590</v>
      </c>
      <c r="J4" s="314"/>
      <c r="K4" s="314"/>
      <c r="L4" s="314">
        <v>126</v>
      </c>
      <c r="M4" s="314"/>
      <c r="N4" s="314"/>
      <c r="O4" s="314"/>
      <c r="P4" s="314"/>
      <c r="Q4" s="314">
        <v>752242</v>
      </c>
      <c r="R4" s="314"/>
      <c r="S4" s="314">
        <v>1102.2727272727273</v>
      </c>
    </row>
    <row r="5" spans="1:19" x14ac:dyDescent="0.25">
      <c r="A5" s="319" t="s">
        <v>168</v>
      </c>
      <c r="B5" s="318">
        <v>2</v>
      </c>
      <c r="C5">
        <v>1</v>
      </c>
      <c r="D5">
        <v>99</v>
      </c>
      <c r="E5">
        <v>1</v>
      </c>
      <c r="I5">
        <v>168</v>
      </c>
      <c r="Q5">
        <v>80818</v>
      </c>
      <c r="S5">
        <v>1102.2727272727273</v>
      </c>
    </row>
    <row r="6" spans="1:19" x14ac:dyDescent="0.25">
      <c r="A6" s="321" t="s">
        <v>169</v>
      </c>
      <c r="B6" s="320">
        <v>3</v>
      </c>
      <c r="C6">
        <v>1</v>
      </c>
      <c r="D6">
        <v>100</v>
      </c>
      <c r="Q6">
        <v>49640</v>
      </c>
    </row>
    <row r="7" spans="1:19" x14ac:dyDescent="0.25">
      <c r="A7" s="319" t="s">
        <v>170</v>
      </c>
      <c r="B7" s="318">
        <v>4</v>
      </c>
      <c r="C7">
        <v>1</v>
      </c>
      <c r="D7">
        <v>101</v>
      </c>
      <c r="E7">
        <v>3.55</v>
      </c>
      <c r="I7">
        <v>422</v>
      </c>
      <c r="L7">
        <v>126</v>
      </c>
      <c r="Q7">
        <v>621784</v>
      </c>
    </row>
    <row r="8" spans="1:19" x14ac:dyDescent="0.25">
      <c r="A8" s="321" t="s">
        <v>171</v>
      </c>
      <c r="B8" s="320">
        <v>5</v>
      </c>
      <c r="C8">
        <v>1</v>
      </c>
      <c r="D8" t="s">
        <v>993</v>
      </c>
      <c r="E8">
        <v>5.5</v>
      </c>
      <c r="I8">
        <v>740</v>
      </c>
      <c r="L8">
        <v>36</v>
      </c>
      <c r="Q8">
        <v>637963</v>
      </c>
      <c r="S8">
        <v>166.66666666666666</v>
      </c>
    </row>
    <row r="9" spans="1:19" x14ac:dyDescent="0.25">
      <c r="A9" s="319" t="s">
        <v>172</v>
      </c>
      <c r="B9" s="318">
        <v>6</v>
      </c>
      <c r="C9">
        <v>1</v>
      </c>
      <c r="D9">
        <v>303</v>
      </c>
      <c r="E9">
        <v>1</v>
      </c>
      <c r="I9">
        <v>168</v>
      </c>
      <c r="L9">
        <v>36</v>
      </c>
      <c r="Q9">
        <v>151287</v>
      </c>
      <c r="S9">
        <v>166.66666666666666</v>
      </c>
    </row>
    <row r="10" spans="1:19" x14ac:dyDescent="0.25">
      <c r="A10" s="321" t="s">
        <v>173</v>
      </c>
      <c r="B10" s="320">
        <v>7</v>
      </c>
      <c r="C10">
        <v>1</v>
      </c>
      <c r="D10">
        <v>304</v>
      </c>
      <c r="E10">
        <v>3</v>
      </c>
      <c r="I10">
        <v>400</v>
      </c>
      <c r="Q10">
        <v>230399</v>
      </c>
    </row>
    <row r="11" spans="1:19" x14ac:dyDescent="0.25">
      <c r="A11" s="319" t="s">
        <v>174</v>
      </c>
      <c r="B11" s="318">
        <v>8</v>
      </c>
      <c r="C11">
        <v>1</v>
      </c>
      <c r="D11">
        <v>305</v>
      </c>
      <c r="E11">
        <v>1</v>
      </c>
      <c r="I11">
        <v>88</v>
      </c>
      <c r="Q11">
        <v>130702</v>
      </c>
    </row>
    <row r="12" spans="1:19" x14ac:dyDescent="0.25">
      <c r="A12" s="321" t="s">
        <v>175</v>
      </c>
      <c r="B12" s="320">
        <v>9</v>
      </c>
      <c r="C12">
        <v>1</v>
      </c>
      <c r="D12">
        <v>306</v>
      </c>
      <c r="Q12">
        <v>31845</v>
      </c>
    </row>
    <row r="13" spans="1:19" x14ac:dyDescent="0.25">
      <c r="A13" s="319" t="s">
        <v>176</v>
      </c>
      <c r="B13" s="318">
        <v>10</v>
      </c>
      <c r="C13">
        <v>1</v>
      </c>
      <c r="D13">
        <v>310</v>
      </c>
      <c r="Q13">
        <v>55546</v>
      </c>
    </row>
    <row r="14" spans="1:19" x14ac:dyDescent="0.25">
      <c r="A14" s="321" t="s">
        <v>177</v>
      </c>
      <c r="B14" s="320">
        <v>11</v>
      </c>
      <c r="C14">
        <v>1</v>
      </c>
      <c r="D14">
        <v>410</v>
      </c>
      <c r="Q14">
        <v>18687</v>
      </c>
    </row>
    <row r="15" spans="1:19" x14ac:dyDescent="0.25">
      <c r="A15" s="319" t="s">
        <v>178</v>
      </c>
      <c r="B15" s="318">
        <v>12</v>
      </c>
      <c r="C15">
        <v>1</v>
      </c>
      <c r="D15">
        <v>424</v>
      </c>
      <c r="E15">
        <v>0.5</v>
      </c>
      <c r="I15">
        <v>84</v>
      </c>
      <c r="Q15">
        <v>19497</v>
      </c>
    </row>
    <row r="16" spans="1:19" x14ac:dyDescent="0.25">
      <c r="A16" s="317" t="s">
        <v>166</v>
      </c>
      <c r="B16" s="316">
        <v>2021</v>
      </c>
      <c r="C16">
        <v>1</v>
      </c>
      <c r="D16" t="s">
        <v>994</v>
      </c>
      <c r="E16">
        <v>2</v>
      </c>
      <c r="I16">
        <v>152</v>
      </c>
      <c r="L16">
        <v>743</v>
      </c>
      <c r="Q16">
        <v>337245</v>
      </c>
    </row>
    <row r="17" spans="3:19" x14ac:dyDescent="0.25">
      <c r="C17">
        <v>1</v>
      </c>
      <c r="D17">
        <v>30</v>
      </c>
      <c r="E17">
        <v>2</v>
      </c>
      <c r="I17">
        <v>152</v>
      </c>
      <c r="L17">
        <v>743</v>
      </c>
      <c r="Q17">
        <v>337245</v>
      </c>
    </row>
    <row r="18" spans="3:19" x14ac:dyDescent="0.25">
      <c r="C18" t="s">
        <v>995</v>
      </c>
      <c r="E18">
        <v>12.05</v>
      </c>
      <c r="I18">
        <v>1482</v>
      </c>
      <c r="L18">
        <v>905</v>
      </c>
      <c r="Q18">
        <v>1727450</v>
      </c>
      <c r="S18">
        <v>1268.939393939394</v>
      </c>
    </row>
    <row r="19" spans="3:19" x14ac:dyDescent="0.25">
      <c r="C19">
        <v>2</v>
      </c>
      <c r="D19" t="s">
        <v>215</v>
      </c>
      <c r="E19">
        <v>4.55</v>
      </c>
      <c r="I19">
        <v>600</v>
      </c>
      <c r="L19">
        <v>188</v>
      </c>
      <c r="O19">
        <v>25000</v>
      </c>
      <c r="P19">
        <v>25000</v>
      </c>
      <c r="Q19">
        <v>752776</v>
      </c>
      <c r="S19">
        <v>1102.2727272727273</v>
      </c>
    </row>
    <row r="20" spans="3:19" x14ac:dyDescent="0.25">
      <c r="C20">
        <v>2</v>
      </c>
      <c r="D20">
        <v>99</v>
      </c>
      <c r="E20">
        <v>1</v>
      </c>
      <c r="I20">
        <v>160</v>
      </c>
      <c r="Q20">
        <v>83181</v>
      </c>
      <c r="S20">
        <v>1102.2727272727273</v>
      </c>
    </row>
    <row r="21" spans="3:19" x14ac:dyDescent="0.25">
      <c r="C21">
        <v>2</v>
      </c>
      <c r="D21">
        <v>100</v>
      </c>
      <c r="Q21">
        <v>101470</v>
      </c>
    </row>
    <row r="22" spans="3:19" x14ac:dyDescent="0.25">
      <c r="C22">
        <v>2</v>
      </c>
      <c r="D22">
        <v>101</v>
      </c>
      <c r="E22">
        <v>3.55</v>
      </c>
      <c r="I22">
        <v>440</v>
      </c>
      <c r="L22">
        <v>188</v>
      </c>
      <c r="O22">
        <v>25000</v>
      </c>
      <c r="P22">
        <v>25000</v>
      </c>
      <c r="Q22">
        <v>568125</v>
      </c>
    </row>
    <row r="23" spans="3:19" x14ac:dyDescent="0.25">
      <c r="C23">
        <v>2</v>
      </c>
      <c r="D23" t="s">
        <v>993</v>
      </c>
      <c r="E23">
        <v>5.5</v>
      </c>
      <c r="I23">
        <v>804</v>
      </c>
      <c r="L23">
        <v>28</v>
      </c>
      <c r="Q23">
        <v>672107</v>
      </c>
      <c r="S23">
        <v>166.66666666666666</v>
      </c>
    </row>
    <row r="24" spans="3:19" x14ac:dyDescent="0.25">
      <c r="C24">
        <v>2</v>
      </c>
      <c r="D24">
        <v>303</v>
      </c>
      <c r="E24">
        <v>1</v>
      </c>
      <c r="I24">
        <v>160</v>
      </c>
      <c r="L24">
        <v>28</v>
      </c>
      <c r="Q24">
        <v>144423</v>
      </c>
      <c r="S24">
        <v>166.66666666666666</v>
      </c>
    </row>
    <row r="25" spans="3:19" x14ac:dyDescent="0.25">
      <c r="C25">
        <v>2</v>
      </c>
      <c r="D25">
        <v>304</v>
      </c>
      <c r="E25">
        <v>3</v>
      </c>
      <c r="I25">
        <v>424</v>
      </c>
      <c r="Q25">
        <v>212539</v>
      </c>
    </row>
    <row r="26" spans="3:19" x14ac:dyDescent="0.25">
      <c r="C26">
        <v>2</v>
      </c>
      <c r="D26">
        <v>305</v>
      </c>
      <c r="E26">
        <v>1</v>
      </c>
      <c r="I26">
        <v>160</v>
      </c>
      <c r="Q26">
        <v>129143</v>
      </c>
    </row>
    <row r="27" spans="3:19" x14ac:dyDescent="0.25">
      <c r="C27">
        <v>2</v>
      </c>
      <c r="D27">
        <v>306</v>
      </c>
      <c r="Q27">
        <v>49610</v>
      </c>
    </row>
    <row r="28" spans="3:19" x14ac:dyDescent="0.25">
      <c r="C28">
        <v>2</v>
      </c>
      <c r="D28">
        <v>307</v>
      </c>
      <c r="Q28">
        <v>6029</v>
      </c>
    </row>
    <row r="29" spans="3:19" x14ac:dyDescent="0.25">
      <c r="C29">
        <v>2</v>
      </c>
      <c r="D29">
        <v>310</v>
      </c>
      <c r="Q29">
        <v>43830</v>
      </c>
    </row>
    <row r="30" spans="3:19" x14ac:dyDescent="0.25">
      <c r="C30">
        <v>2</v>
      </c>
      <c r="D30">
        <v>410</v>
      </c>
      <c r="Q30">
        <v>66590</v>
      </c>
    </row>
    <row r="31" spans="3:19" x14ac:dyDescent="0.25">
      <c r="C31">
        <v>2</v>
      </c>
      <c r="D31">
        <v>424</v>
      </c>
      <c r="E31">
        <v>0.5</v>
      </c>
      <c r="I31">
        <v>60</v>
      </c>
      <c r="Q31">
        <v>19943</v>
      </c>
    </row>
    <row r="32" spans="3:19" x14ac:dyDescent="0.25">
      <c r="C32">
        <v>2</v>
      </c>
      <c r="D32" t="s">
        <v>994</v>
      </c>
      <c r="E32">
        <v>5</v>
      </c>
      <c r="I32">
        <v>568</v>
      </c>
      <c r="L32">
        <v>1068</v>
      </c>
      <c r="Q32">
        <v>442848</v>
      </c>
    </row>
    <row r="33" spans="3:19" x14ac:dyDescent="0.25">
      <c r="C33">
        <v>2</v>
      </c>
      <c r="D33">
        <v>30</v>
      </c>
      <c r="E33">
        <v>5</v>
      </c>
      <c r="I33">
        <v>568</v>
      </c>
      <c r="L33">
        <v>1068</v>
      </c>
      <c r="Q33">
        <v>442848</v>
      </c>
    </row>
    <row r="34" spans="3:19" x14ac:dyDescent="0.25">
      <c r="C34" t="s">
        <v>996</v>
      </c>
      <c r="E34">
        <v>15.05</v>
      </c>
      <c r="I34">
        <v>1972</v>
      </c>
      <c r="L34">
        <v>1284</v>
      </c>
      <c r="O34">
        <v>25000</v>
      </c>
      <c r="P34">
        <v>25000</v>
      </c>
      <c r="Q34">
        <v>1867731</v>
      </c>
      <c r="S34">
        <v>1268.939393939394</v>
      </c>
    </row>
    <row r="35" spans="3:19" x14ac:dyDescent="0.25">
      <c r="C35">
        <v>3</v>
      </c>
      <c r="D35" t="s">
        <v>215</v>
      </c>
      <c r="E35">
        <v>4.55</v>
      </c>
      <c r="I35">
        <v>696</v>
      </c>
      <c r="J35">
        <v>143</v>
      </c>
      <c r="K35">
        <v>40</v>
      </c>
      <c r="L35">
        <v>206</v>
      </c>
      <c r="O35">
        <v>38052</v>
      </c>
      <c r="P35">
        <v>38052</v>
      </c>
      <c r="Q35">
        <v>1086128</v>
      </c>
      <c r="S35">
        <v>1102.2727272727273</v>
      </c>
    </row>
    <row r="36" spans="3:19" x14ac:dyDescent="0.25">
      <c r="C36">
        <v>3</v>
      </c>
      <c r="D36">
        <v>99</v>
      </c>
      <c r="E36">
        <v>1</v>
      </c>
      <c r="I36">
        <v>184</v>
      </c>
      <c r="J36">
        <v>68</v>
      </c>
      <c r="O36">
        <v>6052</v>
      </c>
      <c r="P36">
        <v>6052</v>
      </c>
      <c r="Q36">
        <v>170542</v>
      </c>
      <c r="S36">
        <v>1102.2727272727273</v>
      </c>
    </row>
    <row r="37" spans="3:19" x14ac:dyDescent="0.25">
      <c r="C37">
        <v>3</v>
      </c>
      <c r="D37">
        <v>100</v>
      </c>
      <c r="Q37">
        <v>148649</v>
      </c>
    </row>
    <row r="38" spans="3:19" x14ac:dyDescent="0.25">
      <c r="C38">
        <v>3</v>
      </c>
      <c r="D38">
        <v>101</v>
      </c>
      <c r="E38">
        <v>3.55</v>
      </c>
      <c r="I38">
        <v>512</v>
      </c>
      <c r="J38">
        <v>75</v>
      </c>
      <c r="K38">
        <v>40</v>
      </c>
      <c r="L38">
        <v>206</v>
      </c>
      <c r="O38">
        <v>32000</v>
      </c>
      <c r="P38">
        <v>32000</v>
      </c>
      <c r="Q38">
        <v>766937</v>
      </c>
    </row>
    <row r="39" spans="3:19" x14ac:dyDescent="0.25">
      <c r="C39">
        <v>3</v>
      </c>
      <c r="D39" t="s">
        <v>993</v>
      </c>
      <c r="E39">
        <v>5.5</v>
      </c>
      <c r="I39">
        <v>1008</v>
      </c>
      <c r="J39">
        <v>136</v>
      </c>
      <c r="L39">
        <v>75</v>
      </c>
      <c r="Q39">
        <v>912320</v>
      </c>
      <c r="S39">
        <v>166.66666666666666</v>
      </c>
    </row>
    <row r="40" spans="3:19" x14ac:dyDescent="0.25">
      <c r="C40">
        <v>3</v>
      </c>
      <c r="D40">
        <v>303</v>
      </c>
      <c r="E40">
        <v>1</v>
      </c>
      <c r="I40">
        <v>184</v>
      </c>
      <c r="J40">
        <v>34</v>
      </c>
      <c r="L40">
        <v>75</v>
      </c>
      <c r="Q40">
        <v>184026</v>
      </c>
      <c r="S40">
        <v>166.66666666666666</v>
      </c>
    </row>
    <row r="41" spans="3:19" x14ac:dyDescent="0.25">
      <c r="C41">
        <v>3</v>
      </c>
      <c r="D41">
        <v>304</v>
      </c>
      <c r="E41">
        <v>3</v>
      </c>
      <c r="I41">
        <v>548</v>
      </c>
      <c r="J41">
        <v>68</v>
      </c>
      <c r="Q41">
        <v>297136</v>
      </c>
    </row>
    <row r="42" spans="3:19" x14ac:dyDescent="0.25">
      <c r="C42">
        <v>3</v>
      </c>
      <c r="D42">
        <v>305</v>
      </c>
      <c r="E42">
        <v>1</v>
      </c>
      <c r="I42">
        <v>184</v>
      </c>
      <c r="J42">
        <v>34</v>
      </c>
      <c r="Q42">
        <v>121276</v>
      </c>
    </row>
    <row r="43" spans="3:19" x14ac:dyDescent="0.25">
      <c r="C43">
        <v>3</v>
      </c>
      <c r="D43">
        <v>306</v>
      </c>
      <c r="Q43">
        <v>71449</v>
      </c>
    </row>
    <row r="44" spans="3:19" x14ac:dyDescent="0.25">
      <c r="C44">
        <v>3</v>
      </c>
      <c r="D44">
        <v>307</v>
      </c>
      <c r="Q44">
        <v>1644</v>
      </c>
    </row>
    <row r="45" spans="3:19" x14ac:dyDescent="0.25">
      <c r="C45">
        <v>3</v>
      </c>
      <c r="D45">
        <v>309</v>
      </c>
      <c r="Q45">
        <v>60438</v>
      </c>
    </row>
    <row r="46" spans="3:19" x14ac:dyDescent="0.25">
      <c r="C46">
        <v>3</v>
      </c>
      <c r="D46">
        <v>310</v>
      </c>
      <c r="Q46">
        <v>92954</v>
      </c>
    </row>
    <row r="47" spans="3:19" x14ac:dyDescent="0.25">
      <c r="C47">
        <v>3</v>
      </c>
      <c r="D47">
        <v>410</v>
      </c>
      <c r="Q47">
        <v>62836</v>
      </c>
    </row>
    <row r="48" spans="3:19" x14ac:dyDescent="0.25">
      <c r="C48">
        <v>3</v>
      </c>
      <c r="D48">
        <v>424</v>
      </c>
      <c r="E48">
        <v>0.5</v>
      </c>
      <c r="I48">
        <v>92</v>
      </c>
      <c r="Q48">
        <v>20561</v>
      </c>
    </row>
    <row r="49" spans="3:19" x14ac:dyDescent="0.25">
      <c r="C49">
        <v>3</v>
      </c>
      <c r="D49" t="s">
        <v>994</v>
      </c>
      <c r="E49">
        <v>5</v>
      </c>
      <c r="I49">
        <v>872</v>
      </c>
      <c r="J49">
        <v>28</v>
      </c>
      <c r="L49">
        <v>1717.5</v>
      </c>
      <c r="Q49">
        <v>553580</v>
      </c>
    </row>
    <row r="50" spans="3:19" x14ac:dyDescent="0.25">
      <c r="C50">
        <v>3</v>
      </c>
      <c r="D50">
        <v>30</v>
      </c>
      <c r="E50">
        <v>5</v>
      </c>
      <c r="I50">
        <v>872</v>
      </c>
      <c r="J50">
        <v>28</v>
      </c>
      <c r="L50">
        <v>1717.5</v>
      </c>
      <c r="Q50">
        <v>553580</v>
      </c>
    </row>
    <row r="51" spans="3:19" x14ac:dyDescent="0.25">
      <c r="C51" t="s">
        <v>997</v>
      </c>
      <c r="E51">
        <v>15.05</v>
      </c>
      <c r="I51">
        <v>2576</v>
      </c>
      <c r="J51">
        <v>307</v>
      </c>
      <c r="K51">
        <v>40</v>
      </c>
      <c r="L51">
        <v>1998.5</v>
      </c>
      <c r="O51">
        <v>38052</v>
      </c>
      <c r="P51">
        <v>38052</v>
      </c>
      <c r="Q51">
        <v>2552028</v>
      </c>
      <c r="S51">
        <v>1268.939393939394</v>
      </c>
    </row>
    <row r="52" spans="3:19" x14ac:dyDescent="0.25">
      <c r="C52">
        <v>4</v>
      </c>
      <c r="D52" t="s">
        <v>215</v>
      </c>
      <c r="E52">
        <v>4.55</v>
      </c>
      <c r="I52">
        <v>724</v>
      </c>
      <c r="J52">
        <v>63</v>
      </c>
      <c r="K52">
        <v>32</v>
      </c>
      <c r="L52">
        <v>206</v>
      </c>
      <c r="Q52">
        <v>1295645</v>
      </c>
      <c r="S52">
        <v>1102.2727272727273</v>
      </c>
    </row>
    <row r="53" spans="3:19" x14ac:dyDescent="0.25">
      <c r="C53">
        <v>4</v>
      </c>
      <c r="D53">
        <v>99</v>
      </c>
      <c r="E53">
        <v>1</v>
      </c>
      <c r="I53">
        <v>168</v>
      </c>
      <c r="J53">
        <v>13</v>
      </c>
      <c r="Q53">
        <v>214484</v>
      </c>
      <c r="S53">
        <v>1102.2727272727273</v>
      </c>
    </row>
    <row r="54" spans="3:19" x14ac:dyDescent="0.25">
      <c r="C54">
        <v>4</v>
      </c>
      <c r="D54">
        <v>100</v>
      </c>
      <c r="Q54">
        <v>88582</v>
      </c>
    </row>
    <row r="55" spans="3:19" x14ac:dyDescent="0.25">
      <c r="C55">
        <v>4</v>
      </c>
      <c r="D55">
        <v>101</v>
      </c>
      <c r="E55">
        <v>3.55</v>
      </c>
      <c r="I55">
        <v>556</v>
      </c>
      <c r="J55">
        <v>50</v>
      </c>
      <c r="K55">
        <v>32</v>
      </c>
      <c r="L55">
        <v>206</v>
      </c>
      <c r="Q55">
        <v>992579</v>
      </c>
    </row>
    <row r="56" spans="3:19" x14ac:dyDescent="0.25">
      <c r="C56">
        <v>4</v>
      </c>
      <c r="D56" t="s">
        <v>993</v>
      </c>
      <c r="E56">
        <v>5.5</v>
      </c>
      <c r="I56">
        <v>840</v>
      </c>
      <c r="J56">
        <v>40.5</v>
      </c>
      <c r="L56">
        <v>21</v>
      </c>
      <c r="Q56">
        <v>1303858</v>
      </c>
      <c r="S56">
        <v>166.66666666666666</v>
      </c>
    </row>
    <row r="57" spans="3:19" x14ac:dyDescent="0.25">
      <c r="C57">
        <v>4</v>
      </c>
      <c r="D57">
        <v>303</v>
      </c>
      <c r="E57">
        <v>1</v>
      </c>
      <c r="I57">
        <v>176</v>
      </c>
      <c r="L57">
        <v>21</v>
      </c>
      <c r="Q57">
        <v>225352</v>
      </c>
      <c r="S57">
        <v>166.66666666666666</v>
      </c>
    </row>
    <row r="58" spans="3:19" x14ac:dyDescent="0.25">
      <c r="C58">
        <v>4</v>
      </c>
      <c r="D58">
        <v>304</v>
      </c>
      <c r="E58">
        <v>3</v>
      </c>
      <c r="I58">
        <v>488</v>
      </c>
      <c r="J58">
        <v>40.5</v>
      </c>
      <c r="Q58">
        <v>567203</v>
      </c>
    </row>
    <row r="59" spans="3:19" x14ac:dyDescent="0.25">
      <c r="C59">
        <v>4</v>
      </c>
      <c r="D59">
        <v>305</v>
      </c>
      <c r="E59">
        <v>1</v>
      </c>
      <c r="I59">
        <v>176</v>
      </c>
      <c r="Q59">
        <v>174401</v>
      </c>
    </row>
    <row r="60" spans="3:19" x14ac:dyDescent="0.25">
      <c r="C60">
        <v>4</v>
      </c>
      <c r="D60">
        <v>306</v>
      </c>
      <c r="Q60">
        <v>58525</v>
      </c>
    </row>
    <row r="61" spans="3:19" x14ac:dyDescent="0.25">
      <c r="C61">
        <v>4</v>
      </c>
      <c r="D61">
        <v>307</v>
      </c>
      <c r="Q61">
        <v>2752</v>
      </c>
    </row>
    <row r="62" spans="3:19" x14ac:dyDescent="0.25">
      <c r="C62">
        <v>4</v>
      </c>
      <c r="D62">
        <v>309</v>
      </c>
      <c r="Q62">
        <v>92338</v>
      </c>
    </row>
    <row r="63" spans="3:19" x14ac:dyDescent="0.25">
      <c r="C63">
        <v>4</v>
      </c>
      <c r="D63">
        <v>310</v>
      </c>
      <c r="Q63">
        <v>90042</v>
      </c>
    </row>
    <row r="64" spans="3:19" x14ac:dyDescent="0.25">
      <c r="C64">
        <v>4</v>
      </c>
      <c r="D64">
        <v>410</v>
      </c>
      <c r="Q64">
        <v>60105</v>
      </c>
    </row>
    <row r="65" spans="3:19" x14ac:dyDescent="0.25">
      <c r="C65">
        <v>4</v>
      </c>
      <c r="D65">
        <v>424</v>
      </c>
      <c r="E65">
        <v>0.5</v>
      </c>
      <c r="Q65">
        <v>33140</v>
      </c>
    </row>
    <row r="66" spans="3:19" x14ac:dyDescent="0.25">
      <c r="C66">
        <v>4</v>
      </c>
      <c r="D66" t="s">
        <v>994</v>
      </c>
      <c r="E66">
        <v>5</v>
      </c>
      <c r="I66">
        <v>844</v>
      </c>
      <c r="L66">
        <v>1677</v>
      </c>
      <c r="Q66">
        <v>660660</v>
      </c>
    </row>
    <row r="67" spans="3:19" x14ac:dyDescent="0.25">
      <c r="C67">
        <v>4</v>
      </c>
      <c r="D67">
        <v>30</v>
      </c>
      <c r="E67">
        <v>5</v>
      </c>
      <c r="I67">
        <v>844</v>
      </c>
      <c r="L67">
        <v>1677</v>
      </c>
      <c r="Q67">
        <v>660660</v>
      </c>
    </row>
    <row r="68" spans="3:19" x14ac:dyDescent="0.25">
      <c r="C68" t="s">
        <v>998</v>
      </c>
      <c r="E68">
        <v>15.05</v>
      </c>
      <c r="I68">
        <v>2408</v>
      </c>
      <c r="J68">
        <v>103.5</v>
      </c>
      <c r="K68">
        <v>32</v>
      </c>
      <c r="L68">
        <v>1904</v>
      </c>
      <c r="Q68">
        <v>3260163</v>
      </c>
      <c r="S68">
        <v>1268.939393939394</v>
      </c>
    </row>
    <row r="69" spans="3:19" x14ac:dyDescent="0.25">
      <c r="C69">
        <v>5</v>
      </c>
      <c r="D69" t="s">
        <v>215</v>
      </c>
      <c r="E69">
        <v>4.55</v>
      </c>
      <c r="I69">
        <v>758</v>
      </c>
      <c r="J69">
        <v>31</v>
      </c>
      <c r="L69">
        <v>166</v>
      </c>
      <c r="Q69">
        <v>955039</v>
      </c>
      <c r="S69">
        <v>1102.2727272727273</v>
      </c>
    </row>
    <row r="70" spans="3:19" x14ac:dyDescent="0.25">
      <c r="C70">
        <v>5</v>
      </c>
      <c r="D70">
        <v>99</v>
      </c>
      <c r="E70">
        <v>1</v>
      </c>
      <c r="I70">
        <v>160</v>
      </c>
      <c r="Q70">
        <v>208418</v>
      </c>
      <c r="S70">
        <v>1102.2727272727273</v>
      </c>
    </row>
    <row r="71" spans="3:19" x14ac:dyDescent="0.25">
      <c r="C71">
        <v>5</v>
      </c>
      <c r="D71">
        <v>100</v>
      </c>
      <c r="Q71">
        <v>94537</v>
      </c>
    </row>
    <row r="72" spans="3:19" x14ac:dyDescent="0.25">
      <c r="C72">
        <v>5</v>
      </c>
      <c r="D72">
        <v>101</v>
      </c>
      <c r="E72">
        <v>3.55</v>
      </c>
      <c r="I72">
        <v>598</v>
      </c>
      <c r="J72">
        <v>31</v>
      </c>
      <c r="L72">
        <v>166</v>
      </c>
      <c r="Q72">
        <v>652084</v>
      </c>
    </row>
    <row r="73" spans="3:19" x14ac:dyDescent="0.25">
      <c r="C73">
        <v>5</v>
      </c>
      <c r="D73" t="s">
        <v>993</v>
      </c>
      <c r="E73">
        <v>5.5</v>
      </c>
      <c r="I73">
        <v>844</v>
      </c>
      <c r="J73">
        <v>136</v>
      </c>
      <c r="L73">
        <v>44</v>
      </c>
      <c r="O73">
        <v>5000</v>
      </c>
      <c r="P73">
        <v>5000</v>
      </c>
      <c r="Q73">
        <v>1098257</v>
      </c>
      <c r="S73">
        <v>166.66666666666666</v>
      </c>
    </row>
    <row r="74" spans="3:19" x14ac:dyDescent="0.25">
      <c r="C74">
        <v>5</v>
      </c>
      <c r="D74">
        <v>303</v>
      </c>
      <c r="E74">
        <v>1</v>
      </c>
      <c r="I74">
        <v>128</v>
      </c>
      <c r="J74">
        <v>34</v>
      </c>
      <c r="L74">
        <v>44</v>
      </c>
      <c r="Q74">
        <v>193387</v>
      </c>
      <c r="S74">
        <v>166.66666666666666</v>
      </c>
    </row>
    <row r="75" spans="3:19" x14ac:dyDescent="0.25">
      <c r="C75">
        <v>5</v>
      </c>
      <c r="D75">
        <v>304</v>
      </c>
      <c r="E75">
        <v>3</v>
      </c>
      <c r="I75">
        <v>464</v>
      </c>
      <c r="J75">
        <v>68</v>
      </c>
      <c r="O75">
        <v>5000</v>
      </c>
      <c r="P75">
        <v>5000</v>
      </c>
      <c r="Q75">
        <v>409423</v>
      </c>
    </row>
    <row r="76" spans="3:19" x14ac:dyDescent="0.25">
      <c r="C76">
        <v>5</v>
      </c>
      <c r="D76">
        <v>305</v>
      </c>
      <c r="E76">
        <v>1</v>
      </c>
      <c r="I76">
        <v>168</v>
      </c>
      <c r="J76">
        <v>34</v>
      </c>
      <c r="Q76">
        <v>149081</v>
      </c>
    </row>
    <row r="77" spans="3:19" x14ac:dyDescent="0.25">
      <c r="C77">
        <v>5</v>
      </c>
      <c r="D77">
        <v>306</v>
      </c>
      <c r="Q77">
        <v>94650</v>
      </c>
    </row>
    <row r="78" spans="3:19" x14ac:dyDescent="0.25">
      <c r="C78">
        <v>5</v>
      </c>
      <c r="D78">
        <v>309</v>
      </c>
      <c r="Q78">
        <v>37175</v>
      </c>
    </row>
    <row r="79" spans="3:19" x14ac:dyDescent="0.25">
      <c r="C79">
        <v>5</v>
      </c>
      <c r="D79">
        <v>310</v>
      </c>
      <c r="Q79">
        <v>151536</v>
      </c>
    </row>
    <row r="80" spans="3:19" x14ac:dyDescent="0.25">
      <c r="C80">
        <v>5</v>
      </c>
      <c r="D80">
        <v>410</v>
      </c>
      <c r="Q80">
        <v>42905</v>
      </c>
    </row>
    <row r="81" spans="3:19" x14ac:dyDescent="0.25">
      <c r="C81">
        <v>5</v>
      </c>
      <c r="D81">
        <v>424</v>
      </c>
      <c r="E81">
        <v>0.5</v>
      </c>
      <c r="I81">
        <v>84</v>
      </c>
      <c r="Q81">
        <v>20100</v>
      </c>
    </row>
    <row r="82" spans="3:19" x14ac:dyDescent="0.25">
      <c r="C82">
        <v>5</v>
      </c>
      <c r="D82" t="s">
        <v>994</v>
      </c>
      <c r="E82">
        <v>5</v>
      </c>
      <c r="I82">
        <v>868</v>
      </c>
      <c r="L82">
        <v>1268.5</v>
      </c>
      <c r="O82">
        <v>24000</v>
      </c>
      <c r="P82">
        <v>24000</v>
      </c>
      <c r="Q82">
        <v>733270</v>
      </c>
    </row>
    <row r="83" spans="3:19" x14ac:dyDescent="0.25">
      <c r="C83">
        <v>5</v>
      </c>
      <c r="D83">
        <v>30</v>
      </c>
      <c r="E83">
        <v>5</v>
      </c>
      <c r="I83">
        <v>868</v>
      </c>
      <c r="L83">
        <v>1268.5</v>
      </c>
      <c r="O83">
        <v>24000</v>
      </c>
      <c r="P83">
        <v>24000</v>
      </c>
      <c r="Q83">
        <v>733270</v>
      </c>
    </row>
    <row r="84" spans="3:19" x14ac:dyDescent="0.25">
      <c r="C84" t="s">
        <v>999</v>
      </c>
      <c r="E84">
        <v>15.05</v>
      </c>
      <c r="I84">
        <v>2470</v>
      </c>
      <c r="J84">
        <v>167</v>
      </c>
      <c r="L84">
        <v>1478.5</v>
      </c>
      <c r="O84">
        <v>29000</v>
      </c>
      <c r="P84">
        <v>29000</v>
      </c>
      <c r="Q84">
        <v>2786566</v>
      </c>
      <c r="S84">
        <v>1268.939393939394</v>
      </c>
    </row>
    <row r="85" spans="3:19" x14ac:dyDescent="0.25">
      <c r="C85">
        <v>6</v>
      </c>
      <c r="D85" t="s">
        <v>215</v>
      </c>
      <c r="E85">
        <v>4.55</v>
      </c>
      <c r="I85">
        <v>642</v>
      </c>
      <c r="J85">
        <v>29</v>
      </c>
      <c r="K85">
        <v>16.5</v>
      </c>
      <c r="L85">
        <v>168</v>
      </c>
      <c r="Q85">
        <v>1099233</v>
      </c>
      <c r="S85">
        <v>1102.2727272727273</v>
      </c>
    </row>
    <row r="86" spans="3:19" x14ac:dyDescent="0.25">
      <c r="C86">
        <v>6</v>
      </c>
      <c r="D86">
        <v>99</v>
      </c>
      <c r="E86">
        <v>1</v>
      </c>
      <c r="I86">
        <v>144</v>
      </c>
      <c r="J86">
        <v>6.5</v>
      </c>
      <c r="Q86">
        <v>361234</v>
      </c>
      <c r="S86">
        <v>1102.2727272727273</v>
      </c>
    </row>
    <row r="87" spans="3:19" x14ac:dyDescent="0.25">
      <c r="C87">
        <v>6</v>
      </c>
      <c r="D87">
        <v>100</v>
      </c>
      <c r="Q87">
        <v>122425</v>
      </c>
    </row>
    <row r="88" spans="3:19" x14ac:dyDescent="0.25">
      <c r="C88">
        <v>6</v>
      </c>
      <c r="D88">
        <v>101</v>
      </c>
      <c r="E88">
        <v>3.55</v>
      </c>
      <c r="I88">
        <v>498</v>
      </c>
      <c r="J88">
        <v>22.5</v>
      </c>
      <c r="K88">
        <v>16.5</v>
      </c>
      <c r="L88">
        <v>168</v>
      </c>
      <c r="Q88">
        <v>615574</v>
      </c>
    </row>
    <row r="89" spans="3:19" x14ac:dyDescent="0.25">
      <c r="C89">
        <v>6</v>
      </c>
      <c r="D89" t="s">
        <v>993</v>
      </c>
      <c r="E89">
        <v>5.5</v>
      </c>
      <c r="I89">
        <v>852</v>
      </c>
      <c r="J89">
        <v>136</v>
      </c>
      <c r="L89">
        <v>65</v>
      </c>
      <c r="Q89">
        <v>1167811</v>
      </c>
      <c r="S89">
        <v>166.66666666666666</v>
      </c>
    </row>
    <row r="90" spans="3:19" x14ac:dyDescent="0.25">
      <c r="C90">
        <v>6</v>
      </c>
      <c r="D90">
        <v>303</v>
      </c>
      <c r="E90">
        <v>1</v>
      </c>
      <c r="I90">
        <v>160</v>
      </c>
      <c r="J90">
        <v>34</v>
      </c>
      <c r="L90">
        <v>65</v>
      </c>
      <c r="Q90">
        <v>327508</v>
      </c>
      <c r="S90">
        <v>166.66666666666666</v>
      </c>
    </row>
    <row r="91" spans="3:19" x14ac:dyDescent="0.25">
      <c r="C91">
        <v>6</v>
      </c>
      <c r="D91">
        <v>304</v>
      </c>
      <c r="E91">
        <v>3</v>
      </c>
      <c r="I91">
        <v>488</v>
      </c>
      <c r="J91">
        <v>68</v>
      </c>
      <c r="Q91">
        <v>427317</v>
      </c>
    </row>
    <row r="92" spans="3:19" x14ac:dyDescent="0.25">
      <c r="C92">
        <v>6</v>
      </c>
      <c r="D92">
        <v>305</v>
      </c>
      <c r="E92">
        <v>1</v>
      </c>
      <c r="I92">
        <v>136</v>
      </c>
      <c r="J92">
        <v>34</v>
      </c>
      <c r="Q92">
        <v>168990</v>
      </c>
    </row>
    <row r="93" spans="3:19" x14ac:dyDescent="0.25">
      <c r="C93">
        <v>6</v>
      </c>
      <c r="D93">
        <v>306</v>
      </c>
      <c r="Q93">
        <v>67237</v>
      </c>
    </row>
    <row r="94" spans="3:19" x14ac:dyDescent="0.25">
      <c r="C94">
        <v>6</v>
      </c>
      <c r="D94">
        <v>307</v>
      </c>
      <c r="Q94">
        <v>11896</v>
      </c>
    </row>
    <row r="95" spans="3:19" x14ac:dyDescent="0.25">
      <c r="C95">
        <v>6</v>
      </c>
      <c r="D95">
        <v>310</v>
      </c>
      <c r="Q95">
        <v>80351</v>
      </c>
    </row>
    <row r="96" spans="3:19" x14ac:dyDescent="0.25">
      <c r="C96">
        <v>6</v>
      </c>
      <c r="D96">
        <v>410</v>
      </c>
      <c r="Q96">
        <v>64365</v>
      </c>
    </row>
    <row r="97" spans="3:19" x14ac:dyDescent="0.25">
      <c r="C97">
        <v>6</v>
      </c>
      <c r="D97">
        <v>424</v>
      </c>
      <c r="E97">
        <v>0.5</v>
      </c>
      <c r="I97">
        <v>68</v>
      </c>
      <c r="Q97">
        <v>20147</v>
      </c>
    </row>
    <row r="98" spans="3:19" x14ac:dyDescent="0.25">
      <c r="C98">
        <v>6</v>
      </c>
      <c r="D98" t="s">
        <v>994</v>
      </c>
      <c r="E98">
        <v>5</v>
      </c>
      <c r="I98">
        <v>788</v>
      </c>
      <c r="J98">
        <v>146.5</v>
      </c>
      <c r="L98">
        <v>1566.5</v>
      </c>
      <c r="Q98">
        <v>723075</v>
      </c>
    </row>
    <row r="99" spans="3:19" x14ac:dyDescent="0.25">
      <c r="C99">
        <v>6</v>
      </c>
      <c r="D99">
        <v>30</v>
      </c>
      <c r="E99">
        <v>5</v>
      </c>
      <c r="I99">
        <v>788</v>
      </c>
      <c r="J99">
        <v>146.5</v>
      </c>
      <c r="L99">
        <v>1566.5</v>
      </c>
      <c r="Q99">
        <v>723075</v>
      </c>
    </row>
    <row r="100" spans="3:19" x14ac:dyDescent="0.25">
      <c r="C100" t="s">
        <v>1000</v>
      </c>
      <c r="E100">
        <v>15.05</v>
      </c>
      <c r="I100">
        <v>2282</v>
      </c>
      <c r="J100">
        <v>311.5</v>
      </c>
      <c r="K100">
        <v>16.5</v>
      </c>
      <c r="L100">
        <v>1799.5</v>
      </c>
      <c r="Q100">
        <v>2990119</v>
      </c>
      <c r="S100">
        <v>1268.939393939394</v>
      </c>
    </row>
    <row r="101" spans="3:19" x14ac:dyDescent="0.25">
      <c r="C101">
        <v>7</v>
      </c>
      <c r="D101" t="s">
        <v>215</v>
      </c>
      <c r="E101">
        <v>4.55</v>
      </c>
      <c r="I101">
        <v>534</v>
      </c>
      <c r="J101">
        <v>40</v>
      </c>
      <c r="K101">
        <v>9</v>
      </c>
      <c r="L101">
        <v>215</v>
      </c>
      <c r="O101">
        <v>247782</v>
      </c>
      <c r="P101">
        <v>247782</v>
      </c>
      <c r="Q101">
        <v>1397791</v>
      </c>
      <c r="S101">
        <v>1102.2727272727273</v>
      </c>
    </row>
    <row r="102" spans="3:19" x14ac:dyDescent="0.25">
      <c r="C102">
        <v>7</v>
      </c>
      <c r="D102">
        <v>99</v>
      </c>
      <c r="E102">
        <v>1</v>
      </c>
      <c r="I102">
        <v>96</v>
      </c>
      <c r="J102">
        <v>14</v>
      </c>
      <c r="L102">
        <v>88</v>
      </c>
      <c r="O102">
        <v>19253</v>
      </c>
      <c r="P102">
        <v>19253</v>
      </c>
      <c r="Q102">
        <v>391319</v>
      </c>
      <c r="S102">
        <v>1102.2727272727273</v>
      </c>
    </row>
    <row r="103" spans="3:19" x14ac:dyDescent="0.25">
      <c r="C103">
        <v>7</v>
      </c>
      <c r="D103">
        <v>100</v>
      </c>
      <c r="Q103">
        <v>143479</v>
      </c>
    </row>
    <row r="104" spans="3:19" x14ac:dyDescent="0.25">
      <c r="C104">
        <v>7</v>
      </c>
      <c r="D104">
        <v>101</v>
      </c>
      <c r="E104">
        <v>3.55</v>
      </c>
      <c r="I104">
        <v>438</v>
      </c>
      <c r="J104">
        <v>26</v>
      </c>
      <c r="K104">
        <v>9</v>
      </c>
      <c r="L104">
        <v>127</v>
      </c>
      <c r="O104">
        <v>228529</v>
      </c>
      <c r="P104">
        <v>228529</v>
      </c>
      <c r="Q104">
        <v>862993</v>
      </c>
    </row>
    <row r="105" spans="3:19" x14ac:dyDescent="0.25">
      <c r="C105">
        <v>7</v>
      </c>
      <c r="D105" t="s">
        <v>993</v>
      </c>
      <c r="E105">
        <v>5.5</v>
      </c>
      <c r="I105">
        <v>716</v>
      </c>
      <c r="J105">
        <v>68</v>
      </c>
      <c r="L105">
        <v>40.5</v>
      </c>
      <c r="O105">
        <v>92429</v>
      </c>
      <c r="P105">
        <v>92429</v>
      </c>
      <c r="Q105">
        <v>1131591</v>
      </c>
      <c r="S105">
        <v>166.66666666666666</v>
      </c>
    </row>
    <row r="106" spans="3:19" x14ac:dyDescent="0.25">
      <c r="C106">
        <v>7</v>
      </c>
      <c r="D106">
        <v>303</v>
      </c>
      <c r="E106">
        <v>1</v>
      </c>
      <c r="I106">
        <v>136</v>
      </c>
      <c r="J106">
        <v>34</v>
      </c>
      <c r="L106">
        <v>40.5</v>
      </c>
      <c r="O106">
        <v>13954</v>
      </c>
      <c r="P106">
        <v>13954</v>
      </c>
      <c r="Q106">
        <v>293565</v>
      </c>
      <c r="S106">
        <v>166.66666666666666</v>
      </c>
    </row>
    <row r="107" spans="3:19" x14ac:dyDescent="0.25">
      <c r="C107">
        <v>7</v>
      </c>
      <c r="D107">
        <v>304</v>
      </c>
      <c r="E107">
        <v>3</v>
      </c>
      <c r="I107">
        <v>384</v>
      </c>
      <c r="J107">
        <v>34</v>
      </c>
      <c r="O107">
        <v>42155</v>
      </c>
      <c r="P107">
        <v>42155</v>
      </c>
      <c r="Q107">
        <v>423110</v>
      </c>
    </row>
    <row r="108" spans="3:19" x14ac:dyDescent="0.25">
      <c r="C108">
        <v>7</v>
      </c>
      <c r="D108">
        <v>305</v>
      </c>
      <c r="E108">
        <v>1</v>
      </c>
      <c r="I108">
        <v>136</v>
      </c>
      <c r="O108">
        <v>31898</v>
      </c>
      <c r="P108">
        <v>31898</v>
      </c>
      <c r="Q108">
        <v>200151</v>
      </c>
    </row>
    <row r="109" spans="3:19" x14ac:dyDescent="0.25">
      <c r="C109">
        <v>7</v>
      </c>
      <c r="D109">
        <v>306</v>
      </c>
      <c r="Q109">
        <v>49654</v>
      </c>
    </row>
    <row r="110" spans="3:19" x14ac:dyDescent="0.25">
      <c r="C110">
        <v>7</v>
      </c>
      <c r="D110">
        <v>307</v>
      </c>
      <c r="Q110">
        <v>8518</v>
      </c>
    </row>
    <row r="111" spans="3:19" x14ac:dyDescent="0.25">
      <c r="C111">
        <v>7</v>
      </c>
      <c r="D111">
        <v>309</v>
      </c>
      <c r="Q111">
        <v>14951</v>
      </c>
    </row>
    <row r="112" spans="3:19" x14ac:dyDescent="0.25">
      <c r="C112">
        <v>7</v>
      </c>
      <c r="D112">
        <v>310</v>
      </c>
      <c r="Q112">
        <v>57113</v>
      </c>
    </row>
    <row r="113" spans="3:19" x14ac:dyDescent="0.25">
      <c r="C113">
        <v>7</v>
      </c>
      <c r="D113">
        <v>408</v>
      </c>
      <c r="Q113">
        <v>2112</v>
      </c>
    </row>
    <row r="114" spans="3:19" x14ac:dyDescent="0.25">
      <c r="C114">
        <v>7</v>
      </c>
      <c r="D114">
        <v>410</v>
      </c>
      <c r="Q114">
        <v>22272</v>
      </c>
    </row>
    <row r="115" spans="3:19" x14ac:dyDescent="0.25">
      <c r="C115">
        <v>7</v>
      </c>
      <c r="D115">
        <v>418</v>
      </c>
      <c r="Q115">
        <v>6481</v>
      </c>
    </row>
    <row r="116" spans="3:19" x14ac:dyDescent="0.25">
      <c r="C116">
        <v>7</v>
      </c>
      <c r="D116">
        <v>424</v>
      </c>
      <c r="E116">
        <v>0.5</v>
      </c>
      <c r="I116">
        <v>60</v>
      </c>
      <c r="O116">
        <v>4422</v>
      </c>
      <c r="P116">
        <v>4422</v>
      </c>
      <c r="Q116">
        <v>53664</v>
      </c>
    </row>
    <row r="117" spans="3:19" x14ac:dyDescent="0.25">
      <c r="C117">
        <v>7</v>
      </c>
      <c r="D117" t="s">
        <v>994</v>
      </c>
      <c r="E117">
        <v>6</v>
      </c>
      <c r="I117">
        <v>848</v>
      </c>
      <c r="L117">
        <v>1534.5</v>
      </c>
      <c r="O117">
        <v>55104</v>
      </c>
      <c r="P117">
        <v>55104</v>
      </c>
      <c r="Q117">
        <v>770866</v>
      </c>
    </row>
    <row r="118" spans="3:19" x14ac:dyDescent="0.25">
      <c r="C118">
        <v>7</v>
      </c>
      <c r="D118">
        <v>30</v>
      </c>
      <c r="E118">
        <v>6</v>
      </c>
      <c r="I118">
        <v>848</v>
      </c>
      <c r="L118">
        <v>1534.5</v>
      </c>
      <c r="O118">
        <v>55104</v>
      </c>
      <c r="P118">
        <v>55104</v>
      </c>
      <c r="Q118">
        <v>770866</v>
      </c>
    </row>
    <row r="119" spans="3:19" x14ac:dyDescent="0.25">
      <c r="C119" t="s">
        <v>1001</v>
      </c>
      <c r="E119">
        <v>16.05</v>
      </c>
      <c r="I119">
        <v>2098</v>
      </c>
      <c r="J119">
        <v>108</v>
      </c>
      <c r="K119">
        <v>9</v>
      </c>
      <c r="L119">
        <v>1790</v>
      </c>
      <c r="O119">
        <v>395315</v>
      </c>
      <c r="P119">
        <v>395315</v>
      </c>
      <c r="Q119">
        <v>3300248</v>
      </c>
      <c r="S119">
        <v>1268.939393939394</v>
      </c>
    </row>
    <row r="120" spans="3:19" x14ac:dyDescent="0.25">
      <c r="C120">
        <v>8</v>
      </c>
      <c r="D120" t="s">
        <v>215</v>
      </c>
      <c r="E120">
        <v>4.55</v>
      </c>
      <c r="I120">
        <v>604</v>
      </c>
      <c r="J120">
        <v>13</v>
      </c>
      <c r="K120">
        <v>6</v>
      </c>
      <c r="L120">
        <v>230</v>
      </c>
      <c r="Q120">
        <v>932145</v>
      </c>
      <c r="S120">
        <v>1102.2727272727273</v>
      </c>
    </row>
    <row r="121" spans="3:19" x14ac:dyDescent="0.25">
      <c r="C121">
        <v>8</v>
      </c>
      <c r="D121">
        <v>99</v>
      </c>
      <c r="E121">
        <v>1</v>
      </c>
      <c r="I121">
        <v>168</v>
      </c>
      <c r="J121">
        <v>5</v>
      </c>
      <c r="L121">
        <v>96</v>
      </c>
      <c r="Q121">
        <v>278784</v>
      </c>
      <c r="S121">
        <v>1102.2727272727273</v>
      </c>
    </row>
    <row r="122" spans="3:19" x14ac:dyDescent="0.25">
      <c r="C122">
        <v>8</v>
      </c>
      <c r="D122">
        <v>100</v>
      </c>
      <c r="Q122">
        <v>61116</v>
      </c>
    </row>
    <row r="123" spans="3:19" x14ac:dyDescent="0.25">
      <c r="C123">
        <v>8</v>
      </c>
      <c r="D123">
        <v>101</v>
      </c>
      <c r="E123">
        <v>3.55</v>
      </c>
      <c r="I123">
        <v>436</v>
      </c>
      <c r="J123">
        <v>8</v>
      </c>
      <c r="K123">
        <v>6</v>
      </c>
      <c r="L123">
        <v>134</v>
      </c>
      <c r="Q123">
        <v>592245</v>
      </c>
    </row>
    <row r="124" spans="3:19" x14ac:dyDescent="0.25">
      <c r="C124">
        <v>8</v>
      </c>
      <c r="D124" t="s">
        <v>993</v>
      </c>
      <c r="E124">
        <v>5.5</v>
      </c>
      <c r="I124">
        <v>780</v>
      </c>
      <c r="J124">
        <v>68</v>
      </c>
      <c r="L124">
        <v>122</v>
      </c>
      <c r="O124">
        <v>10000</v>
      </c>
      <c r="P124">
        <v>10000</v>
      </c>
      <c r="Q124">
        <v>908005</v>
      </c>
      <c r="S124">
        <v>166.66666666666666</v>
      </c>
    </row>
    <row r="125" spans="3:19" x14ac:dyDescent="0.25">
      <c r="C125">
        <v>8</v>
      </c>
      <c r="D125">
        <v>303</v>
      </c>
      <c r="E125">
        <v>1</v>
      </c>
      <c r="I125">
        <v>136</v>
      </c>
      <c r="L125">
        <v>122</v>
      </c>
      <c r="Q125">
        <v>249335</v>
      </c>
      <c r="S125">
        <v>166.66666666666666</v>
      </c>
    </row>
    <row r="126" spans="3:19" x14ac:dyDescent="0.25">
      <c r="C126">
        <v>8</v>
      </c>
      <c r="D126">
        <v>304</v>
      </c>
      <c r="E126">
        <v>3</v>
      </c>
      <c r="I126">
        <v>408</v>
      </c>
      <c r="J126">
        <v>68</v>
      </c>
      <c r="O126">
        <v>10000</v>
      </c>
      <c r="P126">
        <v>10000</v>
      </c>
      <c r="Q126">
        <v>306124</v>
      </c>
    </row>
    <row r="127" spans="3:19" x14ac:dyDescent="0.25">
      <c r="C127">
        <v>8</v>
      </c>
      <c r="D127">
        <v>305</v>
      </c>
      <c r="E127">
        <v>1</v>
      </c>
      <c r="I127">
        <v>176</v>
      </c>
      <c r="Q127">
        <v>142609</v>
      </c>
    </row>
    <row r="128" spans="3:19" x14ac:dyDescent="0.25">
      <c r="C128">
        <v>8</v>
      </c>
      <c r="D128">
        <v>306</v>
      </c>
      <c r="Q128">
        <v>46157</v>
      </c>
    </row>
    <row r="129" spans="3:19" x14ac:dyDescent="0.25">
      <c r="C129">
        <v>8</v>
      </c>
      <c r="D129">
        <v>307</v>
      </c>
      <c r="Q129">
        <v>13142</v>
      </c>
    </row>
    <row r="130" spans="3:19" x14ac:dyDescent="0.25">
      <c r="C130">
        <v>8</v>
      </c>
      <c r="D130">
        <v>310</v>
      </c>
      <c r="Q130">
        <v>47593</v>
      </c>
    </row>
    <row r="131" spans="3:19" x14ac:dyDescent="0.25">
      <c r="C131">
        <v>8</v>
      </c>
      <c r="D131">
        <v>408</v>
      </c>
      <c r="Q131">
        <v>7165</v>
      </c>
    </row>
    <row r="132" spans="3:19" x14ac:dyDescent="0.25">
      <c r="C132">
        <v>8</v>
      </c>
      <c r="D132">
        <v>410</v>
      </c>
      <c r="Q132">
        <v>47018</v>
      </c>
    </row>
    <row r="133" spans="3:19" x14ac:dyDescent="0.25">
      <c r="C133">
        <v>8</v>
      </c>
      <c r="D133">
        <v>424</v>
      </c>
      <c r="E133">
        <v>0.5</v>
      </c>
      <c r="I133">
        <v>60</v>
      </c>
      <c r="Q133">
        <v>48862</v>
      </c>
    </row>
    <row r="134" spans="3:19" x14ac:dyDescent="0.25">
      <c r="C134">
        <v>8</v>
      </c>
      <c r="D134" t="s">
        <v>994</v>
      </c>
      <c r="E134">
        <v>6</v>
      </c>
      <c r="I134">
        <v>860</v>
      </c>
      <c r="L134">
        <v>2003</v>
      </c>
      <c r="Q134">
        <v>796532</v>
      </c>
    </row>
    <row r="135" spans="3:19" x14ac:dyDescent="0.25">
      <c r="C135">
        <v>8</v>
      </c>
      <c r="D135">
        <v>30</v>
      </c>
      <c r="E135">
        <v>6</v>
      </c>
      <c r="I135">
        <v>860</v>
      </c>
      <c r="L135">
        <v>2003</v>
      </c>
      <c r="Q135">
        <v>796532</v>
      </c>
    </row>
    <row r="136" spans="3:19" x14ac:dyDescent="0.25">
      <c r="C136" t="s">
        <v>1002</v>
      </c>
      <c r="E136">
        <v>16.05</v>
      </c>
      <c r="I136">
        <v>2244</v>
      </c>
      <c r="J136">
        <v>81</v>
      </c>
      <c r="K136">
        <v>6</v>
      </c>
      <c r="L136">
        <v>2355</v>
      </c>
      <c r="O136">
        <v>10000</v>
      </c>
      <c r="P136">
        <v>10000</v>
      </c>
      <c r="Q136">
        <v>2636682</v>
      </c>
      <c r="S136">
        <v>1268.939393939394</v>
      </c>
    </row>
  </sheetData>
  <hyperlinks>
    <hyperlink ref="A2" location="Obsah!A1" display="Zpět na Obsah  KL 01  1.-4.měsíc" xr:uid="{6E28EFB5-25DC-4EF7-BE01-FF926CD5D36F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38" t="s">
        <v>1024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127</v>
      </c>
      <c r="B3" s="220">
        <f>SUBTOTAL(9,B6:B1048576)/4</f>
        <v>1868702.3299999998</v>
      </c>
      <c r="C3" s="221">
        <f t="shared" ref="C3:Z3" si="0">SUBTOTAL(9,C6:C1048576)</f>
        <v>0</v>
      </c>
      <c r="D3" s="221"/>
      <c r="E3" s="221">
        <f>SUBTOTAL(9,E6:E1048576)/4</f>
        <v>1690159.23</v>
      </c>
      <c r="F3" s="221"/>
      <c r="G3" s="221">
        <f t="shared" si="0"/>
        <v>0</v>
      </c>
      <c r="H3" s="221">
        <f>SUBTOTAL(9,H6:H1048576)/4</f>
        <v>32893444.910000004</v>
      </c>
      <c r="I3" s="224">
        <f>IF(B3&lt;&gt;0,H3/B3,"")</f>
        <v>17.602292447508216</v>
      </c>
      <c r="J3" s="222">
        <f>IF(E3&lt;&gt;0,H3/E3,"")</f>
        <v>19.461743205106188</v>
      </c>
      <c r="K3" s="223">
        <f t="shared" si="0"/>
        <v>44010.599999999991</v>
      </c>
      <c r="L3" s="223"/>
      <c r="M3" s="221">
        <f t="shared" si="0"/>
        <v>0</v>
      </c>
      <c r="N3" s="221">
        <f t="shared" si="0"/>
        <v>52134.400000000001</v>
      </c>
      <c r="O3" s="221"/>
      <c r="P3" s="221">
        <f t="shared" si="0"/>
        <v>0</v>
      </c>
      <c r="Q3" s="221">
        <f t="shared" si="0"/>
        <v>0</v>
      </c>
      <c r="R3" s="224">
        <f>IF(K3&lt;&gt;0,Q3/K3,"")</f>
        <v>0</v>
      </c>
      <c r="S3" s="224">
        <f>IF(N3&lt;&gt;0,Q3/N3,"")</f>
        <v>0</v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95"/>
      <c r="B5" s="596">
        <v>2019</v>
      </c>
      <c r="C5" s="597"/>
      <c r="D5" s="597"/>
      <c r="E5" s="597">
        <v>2020</v>
      </c>
      <c r="F5" s="597"/>
      <c r="G5" s="597"/>
      <c r="H5" s="597">
        <v>2021</v>
      </c>
      <c r="I5" s="598" t="s">
        <v>269</v>
      </c>
      <c r="J5" s="599" t="s">
        <v>2</v>
      </c>
      <c r="K5" s="596">
        <v>2015</v>
      </c>
      <c r="L5" s="597"/>
      <c r="M5" s="597"/>
      <c r="N5" s="597">
        <v>2020</v>
      </c>
      <c r="O5" s="597"/>
      <c r="P5" s="597"/>
      <c r="Q5" s="597">
        <v>2021</v>
      </c>
      <c r="R5" s="598" t="s">
        <v>269</v>
      </c>
      <c r="S5" s="599" t="s">
        <v>2</v>
      </c>
      <c r="T5" s="596">
        <v>2015</v>
      </c>
      <c r="U5" s="597"/>
      <c r="V5" s="597"/>
      <c r="W5" s="597">
        <v>2020</v>
      </c>
      <c r="X5" s="597"/>
      <c r="Y5" s="597"/>
      <c r="Z5" s="597">
        <v>2021</v>
      </c>
      <c r="AA5" s="598" t="s">
        <v>269</v>
      </c>
      <c r="AB5" s="599" t="s">
        <v>2</v>
      </c>
    </row>
    <row r="6" spans="1:28" ht="14.45" customHeight="1" x14ac:dyDescent="0.25">
      <c r="A6" s="600" t="s">
        <v>1019</v>
      </c>
      <c r="B6" s="601">
        <v>1868702.3299999996</v>
      </c>
      <c r="C6" s="602"/>
      <c r="D6" s="602"/>
      <c r="E6" s="601">
        <v>1690159.23</v>
      </c>
      <c r="F6" s="602"/>
      <c r="G6" s="602"/>
      <c r="H6" s="601">
        <v>32893444.91</v>
      </c>
      <c r="I6" s="602"/>
      <c r="J6" s="602"/>
      <c r="K6" s="601">
        <v>22005.299999999996</v>
      </c>
      <c r="L6" s="602"/>
      <c r="M6" s="602"/>
      <c r="N6" s="601">
        <v>26067.200000000001</v>
      </c>
      <c r="O6" s="602"/>
      <c r="P6" s="602"/>
      <c r="Q6" s="601"/>
      <c r="R6" s="602"/>
      <c r="S6" s="602"/>
      <c r="T6" s="601"/>
      <c r="U6" s="602"/>
      <c r="V6" s="602"/>
      <c r="W6" s="601"/>
      <c r="X6" s="602"/>
      <c r="Y6" s="602"/>
      <c r="Z6" s="601"/>
      <c r="AA6" s="602"/>
      <c r="AB6" s="603"/>
    </row>
    <row r="7" spans="1:28" ht="14.45" customHeight="1" x14ac:dyDescent="0.25">
      <c r="A7" s="610" t="s">
        <v>1020</v>
      </c>
      <c r="B7" s="604">
        <v>1797911.3299999996</v>
      </c>
      <c r="C7" s="605"/>
      <c r="D7" s="605"/>
      <c r="E7" s="604">
        <v>1618171.23</v>
      </c>
      <c r="F7" s="605"/>
      <c r="G7" s="605"/>
      <c r="H7" s="604">
        <v>3016609.9099999997</v>
      </c>
      <c r="I7" s="605"/>
      <c r="J7" s="605"/>
      <c r="K7" s="604">
        <v>22005.299999999996</v>
      </c>
      <c r="L7" s="605"/>
      <c r="M7" s="605"/>
      <c r="N7" s="604">
        <v>26067.200000000001</v>
      </c>
      <c r="O7" s="605"/>
      <c r="P7" s="605"/>
      <c r="Q7" s="604"/>
      <c r="R7" s="605"/>
      <c r="S7" s="605"/>
      <c r="T7" s="604"/>
      <c r="U7" s="605"/>
      <c r="V7" s="605"/>
      <c r="W7" s="604"/>
      <c r="X7" s="605"/>
      <c r="Y7" s="605"/>
      <c r="Z7" s="604"/>
      <c r="AA7" s="605"/>
      <c r="AB7" s="606"/>
    </row>
    <row r="8" spans="1:28" ht="14.45" customHeight="1" x14ac:dyDescent="0.25">
      <c r="A8" s="610" t="s">
        <v>1021</v>
      </c>
      <c r="B8" s="604">
        <v>70791</v>
      </c>
      <c r="C8" s="605"/>
      <c r="D8" s="605"/>
      <c r="E8" s="604">
        <v>71988</v>
      </c>
      <c r="F8" s="605"/>
      <c r="G8" s="605"/>
      <c r="H8" s="604"/>
      <c r="I8" s="605"/>
      <c r="J8" s="605"/>
      <c r="K8" s="604"/>
      <c r="L8" s="605"/>
      <c r="M8" s="605"/>
      <c r="N8" s="604"/>
      <c r="O8" s="605"/>
      <c r="P8" s="605"/>
      <c r="Q8" s="604"/>
      <c r="R8" s="605"/>
      <c r="S8" s="605"/>
      <c r="T8" s="604"/>
      <c r="U8" s="605"/>
      <c r="V8" s="605"/>
      <c r="W8" s="604"/>
      <c r="X8" s="605"/>
      <c r="Y8" s="605"/>
      <c r="Z8" s="604"/>
      <c r="AA8" s="605"/>
      <c r="AB8" s="606"/>
    </row>
    <row r="9" spans="1:28" ht="14.45" customHeight="1" x14ac:dyDescent="0.25">
      <c r="A9" s="610" t="s">
        <v>1022</v>
      </c>
      <c r="B9" s="604"/>
      <c r="C9" s="605"/>
      <c r="D9" s="605"/>
      <c r="E9" s="604"/>
      <c r="F9" s="605"/>
      <c r="G9" s="605"/>
      <c r="H9" s="604">
        <v>28128132</v>
      </c>
      <c r="I9" s="605"/>
      <c r="J9" s="605"/>
      <c r="K9" s="604"/>
      <c r="L9" s="605"/>
      <c r="M9" s="605"/>
      <c r="N9" s="604"/>
      <c r="O9" s="605"/>
      <c r="P9" s="605"/>
      <c r="Q9" s="604"/>
      <c r="R9" s="605"/>
      <c r="S9" s="605"/>
      <c r="T9" s="604"/>
      <c r="U9" s="605"/>
      <c r="V9" s="605"/>
      <c r="W9" s="604"/>
      <c r="X9" s="605"/>
      <c r="Y9" s="605"/>
      <c r="Z9" s="604"/>
      <c r="AA9" s="605"/>
      <c r="AB9" s="606"/>
    </row>
    <row r="10" spans="1:28" ht="14.45" customHeight="1" thickBot="1" x14ac:dyDescent="0.3">
      <c r="A10" s="611" t="s">
        <v>1023</v>
      </c>
      <c r="B10" s="607"/>
      <c r="C10" s="608"/>
      <c r="D10" s="608"/>
      <c r="E10" s="607"/>
      <c r="F10" s="608"/>
      <c r="G10" s="608"/>
      <c r="H10" s="607">
        <v>1748703</v>
      </c>
      <c r="I10" s="608"/>
      <c r="J10" s="608"/>
      <c r="K10" s="607"/>
      <c r="L10" s="608"/>
      <c r="M10" s="608"/>
      <c r="N10" s="607"/>
      <c r="O10" s="608"/>
      <c r="P10" s="608"/>
      <c r="Q10" s="607"/>
      <c r="R10" s="608"/>
      <c r="S10" s="608"/>
      <c r="T10" s="607"/>
      <c r="U10" s="608"/>
      <c r="V10" s="608"/>
      <c r="W10" s="607"/>
      <c r="X10" s="608"/>
      <c r="Y10" s="608"/>
      <c r="Z10" s="607"/>
      <c r="AA10" s="608"/>
      <c r="AB10" s="609"/>
    </row>
    <row r="11" spans="1:28" ht="14.45" customHeight="1" thickBot="1" x14ac:dyDescent="0.25"/>
    <row r="12" spans="1:28" ht="14.45" customHeight="1" x14ac:dyDescent="0.25">
      <c r="A12" s="600" t="s">
        <v>479</v>
      </c>
      <c r="B12" s="601">
        <v>1868552.33</v>
      </c>
      <c r="C12" s="602"/>
      <c r="D12" s="602"/>
      <c r="E12" s="601">
        <v>1690159.23</v>
      </c>
      <c r="F12" s="602"/>
      <c r="G12" s="602"/>
      <c r="H12" s="601">
        <v>3016609.91</v>
      </c>
      <c r="I12" s="602"/>
      <c r="J12" s="603"/>
    </row>
    <row r="13" spans="1:28" ht="14.45" customHeight="1" x14ac:dyDescent="0.25">
      <c r="A13" s="610" t="s">
        <v>1025</v>
      </c>
      <c r="B13" s="604">
        <v>308790.66000000003</v>
      </c>
      <c r="C13" s="605"/>
      <c r="D13" s="605"/>
      <c r="E13" s="604">
        <v>324499.11</v>
      </c>
      <c r="F13" s="605"/>
      <c r="G13" s="605"/>
      <c r="H13" s="604">
        <v>229966.12</v>
      </c>
      <c r="I13" s="605"/>
      <c r="J13" s="606"/>
    </row>
    <row r="14" spans="1:28" ht="14.45" customHeight="1" x14ac:dyDescent="0.25">
      <c r="A14" s="610" t="s">
        <v>1026</v>
      </c>
      <c r="B14" s="604">
        <v>1559761.67</v>
      </c>
      <c r="C14" s="605"/>
      <c r="D14" s="605"/>
      <c r="E14" s="604">
        <v>1365660.12</v>
      </c>
      <c r="F14" s="605"/>
      <c r="G14" s="605"/>
      <c r="H14" s="604">
        <v>2786643.79</v>
      </c>
      <c r="I14" s="605"/>
      <c r="J14" s="606"/>
    </row>
    <row r="15" spans="1:28" ht="14.45" customHeight="1" x14ac:dyDescent="0.25">
      <c r="A15" s="612" t="s">
        <v>484</v>
      </c>
      <c r="B15" s="613">
        <v>150</v>
      </c>
      <c r="C15" s="614"/>
      <c r="D15" s="614"/>
      <c r="E15" s="613"/>
      <c r="F15" s="614"/>
      <c r="G15" s="614"/>
      <c r="H15" s="613"/>
      <c r="I15" s="614"/>
      <c r="J15" s="615"/>
    </row>
    <row r="16" spans="1:28" ht="14.45" customHeight="1" x14ac:dyDescent="0.25">
      <c r="A16" s="610" t="s">
        <v>1025</v>
      </c>
      <c r="B16" s="604">
        <v>150</v>
      </c>
      <c r="C16" s="605"/>
      <c r="D16" s="605"/>
      <c r="E16" s="604"/>
      <c r="F16" s="605"/>
      <c r="G16" s="605"/>
      <c r="H16" s="604"/>
      <c r="I16" s="605"/>
      <c r="J16" s="606"/>
    </row>
    <row r="17" spans="1:10" ht="14.45" customHeight="1" x14ac:dyDescent="0.25">
      <c r="A17" s="612" t="s">
        <v>490</v>
      </c>
      <c r="B17" s="613"/>
      <c r="C17" s="614"/>
      <c r="D17" s="614"/>
      <c r="E17" s="613"/>
      <c r="F17" s="614"/>
      <c r="G17" s="614"/>
      <c r="H17" s="613">
        <v>27068485</v>
      </c>
      <c r="I17" s="614"/>
      <c r="J17" s="615"/>
    </row>
    <row r="18" spans="1:10" ht="14.45" customHeight="1" x14ac:dyDescent="0.25">
      <c r="A18" s="610" t="s">
        <v>1025</v>
      </c>
      <c r="B18" s="604"/>
      <c r="C18" s="605"/>
      <c r="D18" s="605"/>
      <c r="E18" s="604"/>
      <c r="F18" s="605"/>
      <c r="G18" s="605"/>
      <c r="H18" s="604">
        <v>2724507</v>
      </c>
      <c r="I18" s="605"/>
      <c r="J18" s="606"/>
    </row>
    <row r="19" spans="1:10" ht="14.45" customHeight="1" x14ac:dyDescent="0.25">
      <c r="A19" s="610" t="s">
        <v>1026</v>
      </c>
      <c r="B19" s="604"/>
      <c r="C19" s="605"/>
      <c r="D19" s="605"/>
      <c r="E19" s="604"/>
      <c r="F19" s="605"/>
      <c r="G19" s="605"/>
      <c r="H19" s="604">
        <v>24343978</v>
      </c>
      <c r="I19" s="605"/>
      <c r="J19" s="606"/>
    </row>
    <row r="20" spans="1:10" ht="14.45" customHeight="1" x14ac:dyDescent="0.25">
      <c r="A20" s="612" t="s">
        <v>496</v>
      </c>
      <c r="B20" s="613"/>
      <c r="C20" s="614"/>
      <c r="D20" s="614"/>
      <c r="E20" s="613"/>
      <c r="F20" s="614"/>
      <c r="G20" s="614"/>
      <c r="H20" s="613">
        <v>1059647</v>
      </c>
      <c r="I20" s="614"/>
      <c r="J20" s="615"/>
    </row>
    <row r="21" spans="1:10" ht="14.45" customHeight="1" x14ac:dyDescent="0.25">
      <c r="A21" s="610" t="s">
        <v>1025</v>
      </c>
      <c r="B21" s="604"/>
      <c r="C21" s="605"/>
      <c r="D21" s="605"/>
      <c r="E21" s="604"/>
      <c r="F21" s="605"/>
      <c r="G21" s="605"/>
      <c r="H21" s="604">
        <v>594445</v>
      </c>
      <c r="I21" s="605"/>
      <c r="J21" s="606"/>
    </row>
    <row r="22" spans="1:10" ht="14.45" customHeight="1" x14ac:dyDescent="0.25">
      <c r="A22" s="610" t="s">
        <v>1026</v>
      </c>
      <c r="B22" s="604"/>
      <c r="C22" s="605"/>
      <c r="D22" s="605"/>
      <c r="E22" s="604"/>
      <c r="F22" s="605"/>
      <c r="G22" s="605"/>
      <c r="H22" s="604">
        <v>465202</v>
      </c>
      <c r="I22" s="605"/>
      <c r="J22" s="606"/>
    </row>
    <row r="23" spans="1:10" ht="14.45" customHeight="1" x14ac:dyDescent="0.25">
      <c r="A23" s="612" t="s">
        <v>593</v>
      </c>
      <c r="B23" s="613"/>
      <c r="C23" s="614"/>
      <c r="D23" s="614"/>
      <c r="E23" s="613"/>
      <c r="F23" s="614"/>
      <c r="G23" s="614"/>
      <c r="H23" s="613">
        <v>1748703</v>
      </c>
      <c r="I23" s="614"/>
      <c r="J23" s="615"/>
    </row>
    <row r="24" spans="1:10" ht="14.45" customHeight="1" x14ac:dyDescent="0.25">
      <c r="A24" s="610" t="s">
        <v>1025</v>
      </c>
      <c r="B24" s="604"/>
      <c r="C24" s="605"/>
      <c r="D24" s="605"/>
      <c r="E24" s="604"/>
      <c r="F24" s="605"/>
      <c r="G24" s="605"/>
      <c r="H24" s="604">
        <v>291973</v>
      </c>
      <c r="I24" s="605"/>
      <c r="J24" s="606"/>
    </row>
    <row r="25" spans="1:10" ht="14.45" customHeight="1" thickBot="1" x14ac:dyDescent="0.3">
      <c r="A25" s="611" t="s">
        <v>1026</v>
      </c>
      <c r="B25" s="607"/>
      <c r="C25" s="608"/>
      <c r="D25" s="608"/>
      <c r="E25" s="607"/>
      <c r="F25" s="608"/>
      <c r="G25" s="608"/>
      <c r="H25" s="607">
        <v>1456730</v>
      </c>
      <c r="I25" s="608"/>
      <c r="J25" s="609"/>
    </row>
    <row r="26" spans="1:10" ht="14.45" customHeight="1" x14ac:dyDescent="0.2">
      <c r="A26" s="540" t="s">
        <v>244</v>
      </c>
    </row>
    <row r="27" spans="1:10" ht="14.45" customHeight="1" x14ac:dyDescent="0.2">
      <c r="A27" s="541" t="s">
        <v>618</v>
      </c>
    </row>
    <row r="28" spans="1:10" ht="14.45" customHeight="1" x14ac:dyDescent="0.2">
      <c r="A28" s="540" t="s">
        <v>1027</v>
      </c>
    </row>
    <row r="29" spans="1:10" ht="14.45" customHeight="1" x14ac:dyDescent="0.2">
      <c r="A29" s="540" t="s">
        <v>1028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D46F1668-8055-4DFD-9183-D38AE32654A0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8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1194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2" t="s">
        <v>127</v>
      </c>
      <c r="B3" s="258">
        <f t="shared" ref="B3:G3" si="0">SUBTOTAL(9,B6:B1048576)</f>
        <v>13944</v>
      </c>
      <c r="C3" s="259">
        <f t="shared" si="0"/>
        <v>12761</v>
      </c>
      <c r="D3" s="271">
        <f t="shared" si="0"/>
        <v>158008</v>
      </c>
      <c r="E3" s="223">
        <f t="shared" si="0"/>
        <v>1868702.3299999998</v>
      </c>
      <c r="F3" s="221">
        <f t="shared" si="0"/>
        <v>1690159.23</v>
      </c>
      <c r="G3" s="260">
        <f t="shared" si="0"/>
        <v>32893444.91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95"/>
      <c r="B5" s="596">
        <v>2019</v>
      </c>
      <c r="C5" s="597">
        <v>2020</v>
      </c>
      <c r="D5" s="616">
        <v>2021</v>
      </c>
      <c r="E5" s="596">
        <v>2019</v>
      </c>
      <c r="F5" s="597">
        <v>2020</v>
      </c>
      <c r="G5" s="616">
        <v>2021</v>
      </c>
    </row>
    <row r="6" spans="1:7" ht="14.45" customHeight="1" x14ac:dyDescent="0.2">
      <c r="A6" s="589" t="s">
        <v>1029</v>
      </c>
      <c r="B6" s="116"/>
      <c r="C6" s="116"/>
      <c r="D6" s="116">
        <v>1169</v>
      </c>
      <c r="E6" s="617"/>
      <c r="F6" s="617"/>
      <c r="G6" s="618">
        <v>244631</v>
      </c>
    </row>
    <row r="7" spans="1:7" ht="14.45" customHeight="1" x14ac:dyDescent="0.2">
      <c r="A7" s="590" t="s">
        <v>1030</v>
      </c>
      <c r="B7" s="585"/>
      <c r="C7" s="585"/>
      <c r="D7" s="585">
        <v>231</v>
      </c>
      <c r="E7" s="619"/>
      <c r="F7" s="619"/>
      <c r="G7" s="620">
        <v>48279</v>
      </c>
    </row>
    <row r="8" spans="1:7" ht="14.45" customHeight="1" x14ac:dyDescent="0.2">
      <c r="A8" s="590" t="s">
        <v>1031</v>
      </c>
      <c r="B8" s="585"/>
      <c r="C8" s="585"/>
      <c r="D8" s="585">
        <v>1023</v>
      </c>
      <c r="E8" s="619"/>
      <c r="F8" s="619"/>
      <c r="G8" s="620">
        <v>213807</v>
      </c>
    </row>
    <row r="9" spans="1:7" ht="14.45" customHeight="1" x14ac:dyDescent="0.2">
      <c r="A9" s="590" t="s">
        <v>1032</v>
      </c>
      <c r="B9" s="585"/>
      <c r="C9" s="585"/>
      <c r="D9" s="585">
        <v>310</v>
      </c>
      <c r="E9" s="619"/>
      <c r="F9" s="619"/>
      <c r="G9" s="620">
        <v>64790</v>
      </c>
    </row>
    <row r="10" spans="1:7" ht="14.45" customHeight="1" x14ac:dyDescent="0.2">
      <c r="A10" s="590" t="s">
        <v>1033</v>
      </c>
      <c r="B10" s="585"/>
      <c r="C10" s="585"/>
      <c r="D10" s="585">
        <v>1275</v>
      </c>
      <c r="E10" s="619"/>
      <c r="F10" s="619"/>
      <c r="G10" s="620">
        <v>266889</v>
      </c>
    </row>
    <row r="11" spans="1:7" ht="14.45" customHeight="1" x14ac:dyDescent="0.2">
      <c r="A11" s="590" t="s">
        <v>1034</v>
      </c>
      <c r="B11" s="585"/>
      <c r="C11" s="585"/>
      <c r="D11" s="585">
        <v>1728</v>
      </c>
      <c r="E11" s="619"/>
      <c r="F11" s="619"/>
      <c r="G11" s="620">
        <v>361522</v>
      </c>
    </row>
    <row r="12" spans="1:7" ht="14.45" customHeight="1" x14ac:dyDescent="0.2">
      <c r="A12" s="590" t="s">
        <v>1035</v>
      </c>
      <c r="B12" s="585"/>
      <c r="C12" s="585"/>
      <c r="D12" s="585">
        <v>2104</v>
      </c>
      <c r="E12" s="619"/>
      <c r="F12" s="619"/>
      <c r="G12" s="620">
        <v>440180</v>
      </c>
    </row>
    <row r="13" spans="1:7" ht="14.45" customHeight="1" x14ac:dyDescent="0.2">
      <c r="A13" s="590" t="s">
        <v>1036</v>
      </c>
      <c r="B13" s="585"/>
      <c r="C13" s="585"/>
      <c r="D13" s="585">
        <v>225</v>
      </c>
      <c r="E13" s="619"/>
      <c r="F13" s="619"/>
      <c r="G13" s="620">
        <v>47025</v>
      </c>
    </row>
    <row r="14" spans="1:7" ht="14.45" customHeight="1" x14ac:dyDescent="0.2">
      <c r="A14" s="590" t="s">
        <v>1037</v>
      </c>
      <c r="B14" s="585"/>
      <c r="C14" s="585"/>
      <c r="D14" s="585">
        <v>280</v>
      </c>
      <c r="E14" s="619"/>
      <c r="F14" s="619"/>
      <c r="G14" s="620">
        <v>58584</v>
      </c>
    </row>
    <row r="15" spans="1:7" ht="14.45" customHeight="1" x14ac:dyDescent="0.2">
      <c r="A15" s="590" t="s">
        <v>1038</v>
      </c>
      <c r="B15" s="585"/>
      <c r="C15" s="585"/>
      <c r="D15" s="585">
        <v>367</v>
      </c>
      <c r="E15" s="619"/>
      <c r="F15" s="619"/>
      <c r="G15" s="620">
        <v>76703</v>
      </c>
    </row>
    <row r="16" spans="1:7" ht="14.45" customHeight="1" x14ac:dyDescent="0.2">
      <c r="A16" s="590" t="s">
        <v>1025</v>
      </c>
      <c r="B16" s="585">
        <v>3105</v>
      </c>
      <c r="C16" s="585">
        <v>3056</v>
      </c>
      <c r="D16" s="585">
        <v>20270</v>
      </c>
      <c r="E16" s="619">
        <v>308940.66000000003</v>
      </c>
      <c r="F16" s="619">
        <v>324499.11</v>
      </c>
      <c r="G16" s="620">
        <v>3840891.12</v>
      </c>
    </row>
    <row r="17" spans="1:7" ht="14.45" customHeight="1" x14ac:dyDescent="0.2">
      <c r="A17" s="590" t="s">
        <v>1039</v>
      </c>
      <c r="B17" s="585"/>
      <c r="C17" s="585"/>
      <c r="D17" s="585">
        <v>102</v>
      </c>
      <c r="E17" s="619"/>
      <c r="F17" s="619"/>
      <c r="G17" s="620">
        <v>21318</v>
      </c>
    </row>
    <row r="18" spans="1:7" ht="14.45" customHeight="1" x14ac:dyDescent="0.2">
      <c r="A18" s="590" t="s">
        <v>1040</v>
      </c>
      <c r="B18" s="585"/>
      <c r="C18" s="585"/>
      <c r="D18" s="585">
        <v>1268</v>
      </c>
      <c r="E18" s="619"/>
      <c r="F18" s="619"/>
      <c r="G18" s="620">
        <v>265012</v>
      </c>
    </row>
    <row r="19" spans="1:7" ht="14.45" customHeight="1" x14ac:dyDescent="0.2">
      <c r="A19" s="590" t="s">
        <v>1041</v>
      </c>
      <c r="B19" s="585"/>
      <c r="C19" s="585"/>
      <c r="D19" s="585">
        <v>196</v>
      </c>
      <c r="E19" s="619"/>
      <c r="F19" s="619"/>
      <c r="G19" s="620">
        <v>40964</v>
      </c>
    </row>
    <row r="20" spans="1:7" ht="14.45" customHeight="1" x14ac:dyDescent="0.2">
      <c r="A20" s="590" t="s">
        <v>620</v>
      </c>
      <c r="B20" s="585">
        <v>5424</v>
      </c>
      <c r="C20" s="585">
        <v>5308</v>
      </c>
      <c r="D20" s="585">
        <v>7935</v>
      </c>
      <c r="E20" s="619">
        <v>655517.00999999989</v>
      </c>
      <c r="F20" s="619">
        <v>658821.55000000005</v>
      </c>
      <c r="G20" s="620">
        <v>1733483.89</v>
      </c>
    </row>
    <row r="21" spans="1:7" ht="14.45" customHeight="1" x14ac:dyDescent="0.2">
      <c r="A21" s="590" t="s">
        <v>1042</v>
      </c>
      <c r="B21" s="585"/>
      <c r="C21" s="585"/>
      <c r="D21" s="585">
        <v>740</v>
      </c>
      <c r="E21" s="619"/>
      <c r="F21" s="619"/>
      <c r="G21" s="620">
        <v>154792</v>
      </c>
    </row>
    <row r="22" spans="1:7" ht="14.45" customHeight="1" x14ac:dyDescent="0.2">
      <c r="A22" s="590" t="s">
        <v>1043</v>
      </c>
      <c r="B22" s="585"/>
      <c r="C22" s="585"/>
      <c r="D22" s="585">
        <v>2</v>
      </c>
      <c r="E22" s="619"/>
      <c r="F22" s="619"/>
      <c r="G22" s="620">
        <v>80</v>
      </c>
    </row>
    <row r="23" spans="1:7" ht="14.45" customHeight="1" x14ac:dyDescent="0.2">
      <c r="A23" s="590" t="s">
        <v>1044</v>
      </c>
      <c r="B23" s="585"/>
      <c r="C23" s="585"/>
      <c r="D23" s="585">
        <v>1830</v>
      </c>
      <c r="E23" s="619"/>
      <c r="F23" s="619"/>
      <c r="G23" s="620">
        <v>382470</v>
      </c>
    </row>
    <row r="24" spans="1:7" ht="14.45" customHeight="1" x14ac:dyDescent="0.2">
      <c r="A24" s="590" t="s">
        <v>1045</v>
      </c>
      <c r="B24" s="585"/>
      <c r="C24" s="585"/>
      <c r="D24" s="585">
        <v>180</v>
      </c>
      <c r="E24" s="619"/>
      <c r="F24" s="619"/>
      <c r="G24" s="620">
        <v>37620</v>
      </c>
    </row>
    <row r="25" spans="1:7" ht="14.45" customHeight="1" x14ac:dyDescent="0.2">
      <c r="A25" s="590" t="s">
        <v>621</v>
      </c>
      <c r="B25" s="585"/>
      <c r="C25" s="585"/>
      <c r="D25" s="585">
        <v>151</v>
      </c>
      <c r="E25" s="619"/>
      <c r="F25" s="619"/>
      <c r="G25" s="620">
        <v>31559</v>
      </c>
    </row>
    <row r="26" spans="1:7" ht="14.45" customHeight="1" x14ac:dyDescent="0.2">
      <c r="A26" s="590" t="s">
        <v>1046</v>
      </c>
      <c r="B26" s="585"/>
      <c r="C26" s="585"/>
      <c r="D26" s="585">
        <v>1334</v>
      </c>
      <c r="E26" s="619"/>
      <c r="F26" s="619"/>
      <c r="G26" s="620">
        <v>278806</v>
      </c>
    </row>
    <row r="27" spans="1:7" ht="14.45" customHeight="1" x14ac:dyDescent="0.2">
      <c r="A27" s="590" t="s">
        <v>1047</v>
      </c>
      <c r="B27" s="585"/>
      <c r="C27" s="585"/>
      <c r="D27" s="585">
        <v>90</v>
      </c>
      <c r="E27" s="619"/>
      <c r="F27" s="619"/>
      <c r="G27" s="620">
        <v>18810</v>
      </c>
    </row>
    <row r="28" spans="1:7" ht="14.45" customHeight="1" x14ac:dyDescent="0.2">
      <c r="A28" s="590" t="s">
        <v>1048</v>
      </c>
      <c r="B28" s="585"/>
      <c r="C28" s="585"/>
      <c r="D28" s="585">
        <v>371</v>
      </c>
      <c r="E28" s="619"/>
      <c r="F28" s="619"/>
      <c r="G28" s="620">
        <v>77625</v>
      </c>
    </row>
    <row r="29" spans="1:7" ht="14.45" customHeight="1" x14ac:dyDescent="0.2">
      <c r="A29" s="590" t="s">
        <v>1049</v>
      </c>
      <c r="B29" s="585"/>
      <c r="C29" s="585"/>
      <c r="D29" s="585">
        <v>628</v>
      </c>
      <c r="E29" s="619"/>
      <c r="F29" s="619"/>
      <c r="G29" s="620">
        <v>131348</v>
      </c>
    </row>
    <row r="30" spans="1:7" ht="14.45" customHeight="1" x14ac:dyDescent="0.2">
      <c r="A30" s="590" t="s">
        <v>1050</v>
      </c>
      <c r="B30" s="585"/>
      <c r="C30" s="585"/>
      <c r="D30" s="585">
        <v>56</v>
      </c>
      <c r="E30" s="619"/>
      <c r="F30" s="619"/>
      <c r="G30" s="620">
        <v>11704</v>
      </c>
    </row>
    <row r="31" spans="1:7" ht="14.45" customHeight="1" x14ac:dyDescent="0.2">
      <c r="A31" s="590" t="s">
        <v>1051</v>
      </c>
      <c r="B31" s="585"/>
      <c r="C31" s="585"/>
      <c r="D31" s="585">
        <v>689</v>
      </c>
      <c r="E31" s="619"/>
      <c r="F31" s="619"/>
      <c r="G31" s="620">
        <v>144001</v>
      </c>
    </row>
    <row r="32" spans="1:7" ht="14.45" customHeight="1" x14ac:dyDescent="0.2">
      <c r="A32" s="590" t="s">
        <v>1052</v>
      </c>
      <c r="B32" s="585"/>
      <c r="C32" s="585"/>
      <c r="D32" s="585">
        <v>186</v>
      </c>
      <c r="E32" s="619"/>
      <c r="F32" s="619"/>
      <c r="G32" s="620">
        <v>38874</v>
      </c>
    </row>
    <row r="33" spans="1:7" ht="14.45" customHeight="1" x14ac:dyDescent="0.2">
      <c r="A33" s="590" t="s">
        <v>1053</v>
      </c>
      <c r="B33" s="585"/>
      <c r="C33" s="585"/>
      <c r="D33" s="585">
        <v>526</v>
      </c>
      <c r="E33" s="619"/>
      <c r="F33" s="619"/>
      <c r="G33" s="620">
        <v>110038</v>
      </c>
    </row>
    <row r="34" spans="1:7" ht="14.45" customHeight="1" x14ac:dyDescent="0.2">
      <c r="A34" s="590" t="s">
        <v>1054</v>
      </c>
      <c r="B34" s="585"/>
      <c r="C34" s="585"/>
      <c r="D34" s="585">
        <v>1685</v>
      </c>
      <c r="E34" s="619"/>
      <c r="F34" s="619"/>
      <c r="G34" s="620">
        <v>352493</v>
      </c>
    </row>
    <row r="35" spans="1:7" ht="14.45" customHeight="1" x14ac:dyDescent="0.2">
      <c r="A35" s="590" t="s">
        <v>1055</v>
      </c>
      <c r="B35" s="585"/>
      <c r="C35" s="585"/>
      <c r="D35" s="585">
        <v>638</v>
      </c>
      <c r="E35" s="619"/>
      <c r="F35" s="619"/>
      <c r="G35" s="620">
        <v>133342</v>
      </c>
    </row>
    <row r="36" spans="1:7" ht="14.45" customHeight="1" x14ac:dyDescent="0.2">
      <c r="A36" s="590" t="s">
        <v>1056</v>
      </c>
      <c r="B36" s="585"/>
      <c r="C36" s="585"/>
      <c r="D36" s="585">
        <v>2317</v>
      </c>
      <c r="E36" s="619"/>
      <c r="F36" s="619"/>
      <c r="G36" s="620">
        <v>484253</v>
      </c>
    </row>
    <row r="37" spans="1:7" ht="14.45" customHeight="1" x14ac:dyDescent="0.2">
      <c r="A37" s="590" t="s">
        <v>1057</v>
      </c>
      <c r="B37" s="585"/>
      <c r="C37" s="585"/>
      <c r="D37" s="585">
        <v>66</v>
      </c>
      <c r="E37" s="619"/>
      <c r="F37" s="619"/>
      <c r="G37" s="620">
        <v>13794</v>
      </c>
    </row>
    <row r="38" spans="1:7" ht="14.45" customHeight="1" x14ac:dyDescent="0.2">
      <c r="A38" s="590" t="s">
        <v>1058</v>
      </c>
      <c r="B38" s="585"/>
      <c r="C38" s="585"/>
      <c r="D38" s="585">
        <v>131</v>
      </c>
      <c r="E38" s="619"/>
      <c r="F38" s="619"/>
      <c r="G38" s="620">
        <v>27379</v>
      </c>
    </row>
    <row r="39" spans="1:7" ht="14.45" customHeight="1" x14ac:dyDescent="0.2">
      <c r="A39" s="590" t="s">
        <v>1059</v>
      </c>
      <c r="B39" s="585"/>
      <c r="C39" s="585"/>
      <c r="D39" s="585">
        <v>1116</v>
      </c>
      <c r="E39" s="619"/>
      <c r="F39" s="619"/>
      <c r="G39" s="620">
        <v>233558</v>
      </c>
    </row>
    <row r="40" spans="1:7" ht="14.45" customHeight="1" x14ac:dyDescent="0.2">
      <c r="A40" s="590" t="s">
        <v>1060</v>
      </c>
      <c r="B40" s="585"/>
      <c r="C40" s="585"/>
      <c r="D40" s="585">
        <v>328</v>
      </c>
      <c r="E40" s="619"/>
      <c r="F40" s="619"/>
      <c r="G40" s="620">
        <v>68694</v>
      </c>
    </row>
    <row r="41" spans="1:7" ht="14.45" customHeight="1" x14ac:dyDescent="0.2">
      <c r="A41" s="590" t="s">
        <v>1061</v>
      </c>
      <c r="B41" s="585"/>
      <c r="C41" s="585"/>
      <c r="D41" s="585">
        <v>1137</v>
      </c>
      <c r="E41" s="619"/>
      <c r="F41" s="619"/>
      <c r="G41" s="620">
        <v>237633</v>
      </c>
    </row>
    <row r="42" spans="1:7" ht="14.45" customHeight="1" x14ac:dyDescent="0.2">
      <c r="A42" s="590" t="s">
        <v>1062</v>
      </c>
      <c r="B42" s="585"/>
      <c r="C42" s="585"/>
      <c r="D42" s="585">
        <v>914</v>
      </c>
      <c r="E42" s="619"/>
      <c r="F42" s="619"/>
      <c r="G42" s="620">
        <v>191026</v>
      </c>
    </row>
    <row r="43" spans="1:7" ht="14.45" customHeight="1" x14ac:dyDescent="0.2">
      <c r="A43" s="590" t="s">
        <v>1063</v>
      </c>
      <c r="B43" s="585"/>
      <c r="C43" s="585"/>
      <c r="D43" s="585">
        <v>1145</v>
      </c>
      <c r="E43" s="619"/>
      <c r="F43" s="619"/>
      <c r="G43" s="620">
        <v>239635</v>
      </c>
    </row>
    <row r="44" spans="1:7" ht="14.45" customHeight="1" x14ac:dyDescent="0.2">
      <c r="A44" s="590" t="s">
        <v>1064</v>
      </c>
      <c r="B44" s="585"/>
      <c r="C44" s="585"/>
      <c r="D44" s="585">
        <v>830</v>
      </c>
      <c r="E44" s="619"/>
      <c r="F44" s="619"/>
      <c r="G44" s="620">
        <v>173470</v>
      </c>
    </row>
    <row r="45" spans="1:7" ht="14.45" customHeight="1" x14ac:dyDescent="0.2">
      <c r="A45" s="590" t="s">
        <v>1065</v>
      </c>
      <c r="B45" s="585"/>
      <c r="C45" s="585"/>
      <c r="D45" s="585">
        <v>320</v>
      </c>
      <c r="E45" s="619"/>
      <c r="F45" s="619"/>
      <c r="G45" s="620">
        <v>66880</v>
      </c>
    </row>
    <row r="46" spans="1:7" ht="14.45" customHeight="1" x14ac:dyDescent="0.2">
      <c r="A46" s="590" t="s">
        <v>1066</v>
      </c>
      <c r="B46" s="585"/>
      <c r="C46" s="585"/>
      <c r="D46" s="585">
        <v>142</v>
      </c>
      <c r="E46" s="619"/>
      <c r="F46" s="619"/>
      <c r="G46" s="620">
        <v>29678</v>
      </c>
    </row>
    <row r="47" spans="1:7" ht="14.45" customHeight="1" x14ac:dyDescent="0.2">
      <c r="A47" s="590" t="s">
        <v>1067</v>
      </c>
      <c r="B47" s="585"/>
      <c r="C47" s="585"/>
      <c r="D47" s="585">
        <v>6367</v>
      </c>
      <c r="E47" s="619"/>
      <c r="F47" s="619"/>
      <c r="G47" s="620">
        <v>1330703</v>
      </c>
    </row>
    <row r="48" spans="1:7" ht="14.45" customHeight="1" x14ac:dyDescent="0.2">
      <c r="A48" s="590" t="s">
        <v>1068</v>
      </c>
      <c r="B48" s="585"/>
      <c r="C48" s="585"/>
      <c r="D48" s="585">
        <v>101</v>
      </c>
      <c r="E48" s="619"/>
      <c r="F48" s="619"/>
      <c r="G48" s="620">
        <v>21311</v>
      </c>
    </row>
    <row r="49" spans="1:7" ht="14.45" customHeight="1" x14ac:dyDescent="0.2">
      <c r="A49" s="590" t="s">
        <v>1069</v>
      </c>
      <c r="B49" s="585"/>
      <c r="C49" s="585"/>
      <c r="D49" s="585">
        <v>397</v>
      </c>
      <c r="E49" s="619"/>
      <c r="F49" s="619"/>
      <c r="G49" s="620">
        <v>82973</v>
      </c>
    </row>
    <row r="50" spans="1:7" ht="14.45" customHeight="1" x14ac:dyDescent="0.2">
      <c r="A50" s="590" t="s">
        <v>1070</v>
      </c>
      <c r="B50" s="585"/>
      <c r="C50" s="585"/>
      <c r="D50" s="585">
        <v>467</v>
      </c>
      <c r="E50" s="619"/>
      <c r="F50" s="619"/>
      <c r="G50" s="620">
        <v>97695</v>
      </c>
    </row>
    <row r="51" spans="1:7" ht="14.45" customHeight="1" x14ac:dyDescent="0.2">
      <c r="A51" s="590" t="s">
        <v>1071</v>
      </c>
      <c r="B51" s="585"/>
      <c r="C51" s="585"/>
      <c r="D51" s="585">
        <v>3797</v>
      </c>
      <c r="E51" s="619"/>
      <c r="F51" s="619"/>
      <c r="G51" s="620">
        <v>793757</v>
      </c>
    </row>
    <row r="52" spans="1:7" ht="14.45" customHeight="1" x14ac:dyDescent="0.2">
      <c r="A52" s="590" t="s">
        <v>1072</v>
      </c>
      <c r="B52" s="585"/>
      <c r="C52" s="585"/>
      <c r="D52" s="585">
        <v>50</v>
      </c>
      <c r="E52" s="619"/>
      <c r="F52" s="619"/>
      <c r="G52" s="620">
        <v>10450</v>
      </c>
    </row>
    <row r="53" spans="1:7" ht="14.45" customHeight="1" x14ac:dyDescent="0.2">
      <c r="A53" s="590" t="s">
        <v>1073</v>
      </c>
      <c r="B53" s="585"/>
      <c r="C53" s="585"/>
      <c r="D53" s="585">
        <v>198</v>
      </c>
      <c r="E53" s="619"/>
      <c r="F53" s="619"/>
      <c r="G53" s="620">
        <v>41382</v>
      </c>
    </row>
    <row r="54" spans="1:7" ht="14.45" customHeight="1" x14ac:dyDescent="0.2">
      <c r="A54" s="590" t="s">
        <v>1074</v>
      </c>
      <c r="B54" s="585"/>
      <c r="C54" s="585"/>
      <c r="D54" s="585">
        <v>179</v>
      </c>
      <c r="E54" s="619"/>
      <c r="F54" s="619"/>
      <c r="G54" s="620">
        <v>37411</v>
      </c>
    </row>
    <row r="55" spans="1:7" ht="14.45" customHeight="1" x14ac:dyDescent="0.2">
      <c r="A55" s="590" t="s">
        <v>1075</v>
      </c>
      <c r="B55" s="585"/>
      <c r="C55" s="585"/>
      <c r="D55" s="585">
        <v>339</v>
      </c>
      <c r="E55" s="619"/>
      <c r="F55" s="619"/>
      <c r="G55" s="620">
        <v>70851</v>
      </c>
    </row>
    <row r="56" spans="1:7" ht="14.45" customHeight="1" x14ac:dyDescent="0.2">
      <c r="A56" s="590" t="s">
        <v>1076</v>
      </c>
      <c r="B56" s="585">
        <v>2068</v>
      </c>
      <c r="C56" s="585">
        <v>711</v>
      </c>
      <c r="D56" s="585"/>
      <c r="E56" s="619">
        <v>335520.68</v>
      </c>
      <c r="F56" s="619">
        <v>107954.33</v>
      </c>
      <c r="G56" s="620"/>
    </row>
    <row r="57" spans="1:7" ht="14.45" customHeight="1" x14ac:dyDescent="0.2">
      <c r="A57" s="590" t="s">
        <v>1077</v>
      </c>
      <c r="B57" s="585"/>
      <c r="C57" s="585"/>
      <c r="D57" s="585">
        <v>1379</v>
      </c>
      <c r="E57" s="619"/>
      <c r="F57" s="619"/>
      <c r="G57" s="620">
        <v>288349</v>
      </c>
    </row>
    <row r="58" spans="1:7" ht="14.45" customHeight="1" x14ac:dyDescent="0.2">
      <c r="A58" s="590" t="s">
        <v>1078</v>
      </c>
      <c r="B58" s="585"/>
      <c r="C58" s="585"/>
      <c r="D58" s="585">
        <v>4260</v>
      </c>
      <c r="E58" s="619"/>
      <c r="F58" s="619"/>
      <c r="G58" s="620">
        <v>890340</v>
      </c>
    </row>
    <row r="59" spans="1:7" ht="14.45" customHeight="1" x14ac:dyDescent="0.2">
      <c r="A59" s="590" t="s">
        <v>1079</v>
      </c>
      <c r="B59" s="585"/>
      <c r="C59" s="585"/>
      <c r="D59" s="585">
        <v>45</v>
      </c>
      <c r="E59" s="619"/>
      <c r="F59" s="619"/>
      <c r="G59" s="620">
        <v>9405</v>
      </c>
    </row>
    <row r="60" spans="1:7" ht="14.45" customHeight="1" x14ac:dyDescent="0.2">
      <c r="A60" s="590" t="s">
        <v>1080</v>
      </c>
      <c r="B60" s="585"/>
      <c r="C60" s="585"/>
      <c r="D60" s="585">
        <v>60</v>
      </c>
      <c r="E60" s="619"/>
      <c r="F60" s="619"/>
      <c r="G60" s="620">
        <v>12540</v>
      </c>
    </row>
    <row r="61" spans="1:7" ht="14.45" customHeight="1" x14ac:dyDescent="0.2">
      <c r="A61" s="590" t="s">
        <v>1081</v>
      </c>
      <c r="B61" s="585"/>
      <c r="C61" s="585"/>
      <c r="D61" s="585">
        <v>213</v>
      </c>
      <c r="E61" s="619"/>
      <c r="F61" s="619"/>
      <c r="G61" s="620">
        <v>44517</v>
      </c>
    </row>
    <row r="62" spans="1:7" ht="14.45" customHeight="1" x14ac:dyDescent="0.2">
      <c r="A62" s="590" t="s">
        <v>1082</v>
      </c>
      <c r="B62" s="585"/>
      <c r="C62" s="585"/>
      <c r="D62" s="585">
        <v>73</v>
      </c>
      <c r="E62" s="619"/>
      <c r="F62" s="619"/>
      <c r="G62" s="620">
        <v>15257</v>
      </c>
    </row>
    <row r="63" spans="1:7" ht="14.45" customHeight="1" x14ac:dyDescent="0.2">
      <c r="A63" s="590" t="s">
        <v>1083</v>
      </c>
      <c r="B63" s="585"/>
      <c r="C63" s="585"/>
      <c r="D63" s="585">
        <v>79</v>
      </c>
      <c r="E63" s="619"/>
      <c r="F63" s="619"/>
      <c r="G63" s="620">
        <v>16511</v>
      </c>
    </row>
    <row r="64" spans="1:7" ht="14.45" customHeight="1" x14ac:dyDescent="0.2">
      <c r="A64" s="590" t="s">
        <v>1084</v>
      </c>
      <c r="B64" s="585"/>
      <c r="C64" s="585"/>
      <c r="D64" s="585">
        <v>429</v>
      </c>
      <c r="E64" s="619"/>
      <c r="F64" s="619"/>
      <c r="G64" s="620">
        <v>89661</v>
      </c>
    </row>
    <row r="65" spans="1:7" ht="14.45" customHeight="1" x14ac:dyDescent="0.2">
      <c r="A65" s="590" t="s">
        <v>1085</v>
      </c>
      <c r="B65" s="585"/>
      <c r="C65" s="585"/>
      <c r="D65" s="585">
        <v>324</v>
      </c>
      <c r="E65" s="619"/>
      <c r="F65" s="619"/>
      <c r="G65" s="620">
        <v>67716</v>
      </c>
    </row>
    <row r="66" spans="1:7" ht="14.45" customHeight="1" x14ac:dyDescent="0.2">
      <c r="A66" s="590" t="s">
        <v>1086</v>
      </c>
      <c r="B66" s="585"/>
      <c r="C66" s="585"/>
      <c r="D66" s="585">
        <v>630</v>
      </c>
      <c r="E66" s="619"/>
      <c r="F66" s="619"/>
      <c r="G66" s="620">
        <v>131670</v>
      </c>
    </row>
    <row r="67" spans="1:7" ht="14.45" customHeight="1" x14ac:dyDescent="0.2">
      <c r="A67" s="590" t="s">
        <v>1087</v>
      </c>
      <c r="B67" s="585"/>
      <c r="C67" s="585"/>
      <c r="D67" s="585">
        <v>1088</v>
      </c>
      <c r="E67" s="619"/>
      <c r="F67" s="619"/>
      <c r="G67" s="620">
        <v>227392</v>
      </c>
    </row>
    <row r="68" spans="1:7" ht="14.45" customHeight="1" x14ac:dyDescent="0.2">
      <c r="A68" s="590" t="s">
        <v>622</v>
      </c>
      <c r="B68" s="585"/>
      <c r="C68" s="585">
        <v>10</v>
      </c>
      <c r="D68" s="585">
        <v>1690</v>
      </c>
      <c r="E68" s="619"/>
      <c r="F68" s="619">
        <v>1720</v>
      </c>
      <c r="G68" s="620">
        <v>368703.12</v>
      </c>
    </row>
    <row r="69" spans="1:7" ht="14.45" customHeight="1" x14ac:dyDescent="0.2">
      <c r="A69" s="590" t="s">
        <v>1088</v>
      </c>
      <c r="B69" s="585"/>
      <c r="C69" s="585"/>
      <c r="D69" s="585">
        <v>1223</v>
      </c>
      <c r="E69" s="619"/>
      <c r="F69" s="619"/>
      <c r="G69" s="620">
        <v>255607</v>
      </c>
    </row>
    <row r="70" spans="1:7" ht="14.45" customHeight="1" x14ac:dyDescent="0.2">
      <c r="A70" s="590" t="s">
        <v>1089</v>
      </c>
      <c r="B70" s="585"/>
      <c r="C70" s="585"/>
      <c r="D70" s="585">
        <v>108</v>
      </c>
      <c r="E70" s="619"/>
      <c r="F70" s="619"/>
      <c r="G70" s="620">
        <v>22572</v>
      </c>
    </row>
    <row r="71" spans="1:7" ht="14.45" customHeight="1" x14ac:dyDescent="0.2">
      <c r="A71" s="590" t="s">
        <v>1090</v>
      </c>
      <c r="B71" s="585"/>
      <c r="C71" s="585"/>
      <c r="D71" s="585">
        <v>200</v>
      </c>
      <c r="E71" s="619"/>
      <c r="F71" s="619"/>
      <c r="G71" s="620">
        <v>41800</v>
      </c>
    </row>
    <row r="72" spans="1:7" ht="14.45" customHeight="1" x14ac:dyDescent="0.2">
      <c r="A72" s="590" t="s">
        <v>1091</v>
      </c>
      <c r="B72" s="585"/>
      <c r="C72" s="585"/>
      <c r="D72" s="585">
        <v>483</v>
      </c>
      <c r="E72" s="619"/>
      <c r="F72" s="619"/>
      <c r="G72" s="620">
        <v>101023</v>
      </c>
    </row>
    <row r="73" spans="1:7" ht="14.45" customHeight="1" x14ac:dyDescent="0.2">
      <c r="A73" s="590" t="s">
        <v>1092</v>
      </c>
      <c r="B73" s="585"/>
      <c r="C73" s="585"/>
      <c r="D73" s="585">
        <v>114</v>
      </c>
      <c r="E73" s="619"/>
      <c r="F73" s="619"/>
      <c r="G73" s="620">
        <v>23826</v>
      </c>
    </row>
    <row r="74" spans="1:7" ht="14.45" customHeight="1" x14ac:dyDescent="0.2">
      <c r="A74" s="590" t="s">
        <v>1093</v>
      </c>
      <c r="B74" s="585"/>
      <c r="C74" s="585"/>
      <c r="D74" s="585">
        <v>1383</v>
      </c>
      <c r="E74" s="619"/>
      <c r="F74" s="619"/>
      <c r="G74" s="620">
        <v>289155</v>
      </c>
    </row>
    <row r="75" spans="1:7" ht="14.45" customHeight="1" x14ac:dyDescent="0.2">
      <c r="A75" s="590" t="s">
        <v>1094</v>
      </c>
      <c r="B75" s="585"/>
      <c r="C75" s="585"/>
      <c r="D75" s="585">
        <v>2428</v>
      </c>
      <c r="E75" s="619"/>
      <c r="F75" s="619"/>
      <c r="G75" s="620">
        <v>507770</v>
      </c>
    </row>
    <row r="76" spans="1:7" ht="14.45" customHeight="1" x14ac:dyDescent="0.2">
      <c r="A76" s="590" t="s">
        <v>1095</v>
      </c>
      <c r="B76" s="585"/>
      <c r="C76" s="585"/>
      <c r="D76" s="585">
        <v>161</v>
      </c>
      <c r="E76" s="619"/>
      <c r="F76" s="619"/>
      <c r="G76" s="620">
        <v>33649</v>
      </c>
    </row>
    <row r="77" spans="1:7" ht="14.45" customHeight="1" x14ac:dyDescent="0.2">
      <c r="A77" s="590" t="s">
        <v>1096</v>
      </c>
      <c r="B77" s="585"/>
      <c r="C77" s="585"/>
      <c r="D77" s="585">
        <v>97</v>
      </c>
      <c r="E77" s="619"/>
      <c r="F77" s="619"/>
      <c r="G77" s="620">
        <v>20273</v>
      </c>
    </row>
    <row r="78" spans="1:7" ht="14.45" customHeight="1" x14ac:dyDescent="0.2">
      <c r="A78" s="590" t="s">
        <v>1097</v>
      </c>
      <c r="B78" s="585"/>
      <c r="C78" s="585"/>
      <c r="D78" s="585">
        <v>2501</v>
      </c>
      <c r="E78" s="619"/>
      <c r="F78" s="619"/>
      <c r="G78" s="620">
        <v>523047</v>
      </c>
    </row>
    <row r="79" spans="1:7" ht="14.45" customHeight="1" x14ac:dyDescent="0.2">
      <c r="A79" s="590" t="s">
        <v>1098</v>
      </c>
      <c r="B79" s="585"/>
      <c r="C79" s="585"/>
      <c r="D79" s="585">
        <v>367</v>
      </c>
      <c r="E79" s="619"/>
      <c r="F79" s="619"/>
      <c r="G79" s="620">
        <v>76703</v>
      </c>
    </row>
    <row r="80" spans="1:7" ht="14.45" customHeight="1" x14ac:dyDescent="0.2">
      <c r="A80" s="590" t="s">
        <v>1099</v>
      </c>
      <c r="B80" s="585"/>
      <c r="C80" s="585"/>
      <c r="D80" s="585">
        <v>157</v>
      </c>
      <c r="E80" s="619"/>
      <c r="F80" s="619"/>
      <c r="G80" s="620">
        <v>32813</v>
      </c>
    </row>
    <row r="81" spans="1:7" ht="14.45" customHeight="1" x14ac:dyDescent="0.2">
      <c r="A81" s="590" t="s">
        <v>1100</v>
      </c>
      <c r="B81" s="585"/>
      <c r="C81" s="585"/>
      <c r="D81" s="585">
        <v>271</v>
      </c>
      <c r="E81" s="619"/>
      <c r="F81" s="619"/>
      <c r="G81" s="620">
        <v>56639</v>
      </c>
    </row>
    <row r="82" spans="1:7" ht="14.45" customHeight="1" x14ac:dyDescent="0.2">
      <c r="A82" s="590" t="s">
        <v>1101</v>
      </c>
      <c r="B82" s="585"/>
      <c r="C82" s="585"/>
      <c r="D82" s="585">
        <v>115</v>
      </c>
      <c r="E82" s="619"/>
      <c r="F82" s="619"/>
      <c r="G82" s="620">
        <v>24035</v>
      </c>
    </row>
    <row r="83" spans="1:7" ht="14.45" customHeight="1" x14ac:dyDescent="0.2">
      <c r="A83" s="590" t="s">
        <v>1102</v>
      </c>
      <c r="B83" s="585"/>
      <c r="C83" s="585"/>
      <c r="D83" s="585">
        <v>1495</v>
      </c>
      <c r="E83" s="619"/>
      <c r="F83" s="619"/>
      <c r="G83" s="620">
        <v>312455</v>
      </c>
    </row>
    <row r="84" spans="1:7" ht="14.45" customHeight="1" x14ac:dyDescent="0.2">
      <c r="A84" s="590" t="s">
        <v>1103</v>
      </c>
      <c r="B84" s="585"/>
      <c r="C84" s="585"/>
      <c r="D84" s="585">
        <v>347</v>
      </c>
      <c r="E84" s="619"/>
      <c r="F84" s="619"/>
      <c r="G84" s="620">
        <v>72523</v>
      </c>
    </row>
    <row r="85" spans="1:7" ht="14.45" customHeight="1" x14ac:dyDescent="0.2">
      <c r="A85" s="590" t="s">
        <v>1104</v>
      </c>
      <c r="B85" s="585"/>
      <c r="C85" s="585"/>
      <c r="D85" s="585">
        <v>114</v>
      </c>
      <c r="E85" s="619"/>
      <c r="F85" s="619"/>
      <c r="G85" s="620">
        <v>23826</v>
      </c>
    </row>
    <row r="86" spans="1:7" ht="14.45" customHeight="1" x14ac:dyDescent="0.2">
      <c r="A86" s="590" t="s">
        <v>1105</v>
      </c>
      <c r="B86" s="585"/>
      <c r="C86" s="585"/>
      <c r="D86" s="585">
        <v>817</v>
      </c>
      <c r="E86" s="619"/>
      <c r="F86" s="619"/>
      <c r="G86" s="620">
        <v>170753</v>
      </c>
    </row>
    <row r="87" spans="1:7" ht="14.45" customHeight="1" x14ac:dyDescent="0.2">
      <c r="A87" s="590" t="s">
        <v>1106</v>
      </c>
      <c r="B87" s="585"/>
      <c r="C87" s="585"/>
      <c r="D87" s="585">
        <v>358</v>
      </c>
      <c r="E87" s="619"/>
      <c r="F87" s="619"/>
      <c r="G87" s="620">
        <v>74822</v>
      </c>
    </row>
    <row r="88" spans="1:7" ht="14.45" customHeight="1" x14ac:dyDescent="0.2">
      <c r="A88" s="590" t="s">
        <v>1107</v>
      </c>
      <c r="B88" s="585"/>
      <c r="C88" s="585"/>
      <c r="D88" s="585">
        <v>117</v>
      </c>
      <c r="E88" s="619"/>
      <c r="F88" s="619"/>
      <c r="G88" s="620">
        <v>24453</v>
      </c>
    </row>
    <row r="89" spans="1:7" ht="14.45" customHeight="1" x14ac:dyDescent="0.2">
      <c r="A89" s="590" t="s">
        <v>1108</v>
      </c>
      <c r="B89" s="585"/>
      <c r="C89" s="585"/>
      <c r="D89" s="585">
        <v>1502</v>
      </c>
      <c r="E89" s="619"/>
      <c r="F89" s="619"/>
      <c r="G89" s="620">
        <v>313918</v>
      </c>
    </row>
    <row r="90" spans="1:7" ht="14.45" customHeight="1" x14ac:dyDescent="0.2">
      <c r="A90" s="590" t="s">
        <v>1109</v>
      </c>
      <c r="B90" s="585"/>
      <c r="C90" s="585"/>
      <c r="D90" s="585">
        <v>131</v>
      </c>
      <c r="E90" s="619"/>
      <c r="F90" s="619"/>
      <c r="G90" s="620">
        <v>27379</v>
      </c>
    </row>
    <row r="91" spans="1:7" ht="14.45" customHeight="1" x14ac:dyDescent="0.2">
      <c r="A91" s="590" t="s">
        <v>1110</v>
      </c>
      <c r="B91" s="585"/>
      <c r="C91" s="585"/>
      <c r="D91" s="585">
        <v>243</v>
      </c>
      <c r="E91" s="619"/>
      <c r="F91" s="619"/>
      <c r="G91" s="620">
        <v>50787</v>
      </c>
    </row>
    <row r="92" spans="1:7" ht="14.45" customHeight="1" x14ac:dyDescent="0.2">
      <c r="A92" s="590" t="s">
        <v>1111</v>
      </c>
      <c r="B92" s="585"/>
      <c r="C92" s="585"/>
      <c r="D92" s="585">
        <v>1392</v>
      </c>
      <c r="E92" s="619"/>
      <c r="F92" s="619"/>
      <c r="G92" s="620">
        <v>290928</v>
      </c>
    </row>
    <row r="93" spans="1:7" ht="14.45" customHeight="1" x14ac:dyDescent="0.2">
      <c r="A93" s="590" t="s">
        <v>1112</v>
      </c>
      <c r="B93" s="585"/>
      <c r="C93" s="585"/>
      <c r="D93" s="585">
        <v>334</v>
      </c>
      <c r="E93" s="619"/>
      <c r="F93" s="619"/>
      <c r="G93" s="620">
        <v>69806</v>
      </c>
    </row>
    <row r="94" spans="1:7" ht="14.45" customHeight="1" x14ac:dyDescent="0.2">
      <c r="A94" s="590" t="s">
        <v>1113</v>
      </c>
      <c r="B94" s="585"/>
      <c r="C94" s="585"/>
      <c r="D94" s="585">
        <v>2434</v>
      </c>
      <c r="E94" s="619"/>
      <c r="F94" s="619"/>
      <c r="G94" s="620">
        <v>509344</v>
      </c>
    </row>
    <row r="95" spans="1:7" ht="14.45" customHeight="1" x14ac:dyDescent="0.2">
      <c r="A95" s="590" t="s">
        <v>1114</v>
      </c>
      <c r="B95" s="585"/>
      <c r="C95" s="585"/>
      <c r="D95" s="585">
        <v>708</v>
      </c>
      <c r="E95" s="619"/>
      <c r="F95" s="619"/>
      <c r="G95" s="620">
        <v>147972</v>
      </c>
    </row>
    <row r="96" spans="1:7" ht="14.45" customHeight="1" x14ac:dyDescent="0.2">
      <c r="A96" s="590" t="s">
        <v>1115</v>
      </c>
      <c r="B96" s="585"/>
      <c r="C96" s="585"/>
      <c r="D96" s="585">
        <v>461</v>
      </c>
      <c r="E96" s="619"/>
      <c r="F96" s="619"/>
      <c r="G96" s="620">
        <v>96505</v>
      </c>
    </row>
    <row r="97" spans="1:7" ht="14.45" customHeight="1" x14ac:dyDescent="0.2">
      <c r="A97" s="590" t="s">
        <v>1116</v>
      </c>
      <c r="B97" s="585"/>
      <c r="C97" s="585"/>
      <c r="D97" s="585">
        <v>242</v>
      </c>
      <c r="E97" s="619"/>
      <c r="F97" s="619"/>
      <c r="G97" s="620">
        <v>50578</v>
      </c>
    </row>
    <row r="98" spans="1:7" ht="14.45" customHeight="1" x14ac:dyDescent="0.2">
      <c r="A98" s="590" t="s">
        <v>1117</v>
      </c>
      <c r="B98" s="585"/>
      <c r="C98" s="585"/>
      <c r="D98" s="585">
        <v>1013</v>
      </c>
      <c r="E98" s="619"/>
      <c r="F98" s="619"/>
      <c r="G98" s="620">
        <v>211717</v>
      </c>
    </row>
    <row r="99" spans="1:7" ht="14.45" customHeight="1" x14ac:dyDescent="0.2">
      <c r="A99" s="590" t="s">
        <v>1118</v>
      </c>
      <c r="B99" s="585"/>
      <c r="C99" s="585"/>
      <c r="D99" s="585">
        <v>655</v>
      </c>
      <c r="E99" s="619"/>
      <c r="F99" s="619"/>
      <c r="G99" s="620">
        <v>136686</v>
      </c>
    </row>
    <row r="100" spans="1:7" ht="14.45" customHeight="1" x14ac:dyDescent="0.2">
      <c r="A100" s="590" t="s">
        <v>1119</v>
      </c>
      <c r="B100" s="585"/>
      <c r="C100" s="585"/>
      <c r="D100" s="585">
        <v>1844</v>
      </c>
      <c r="E100" s="619"/>
      <c r="F100" s="619"/>
      <c r="G100" s="620">
        <v>385396</v>
      </c>
    </row>
    <row r="101" spans="1:7" ht="14.45" customHeight="1" x14ac:dyDescent="0.2">
      <c r="A101" s="590" t="s">
        <v>1120</v>
      </c>
      <c r="B101" s="585"/>
      <c r="C101" s="585"/>
      <c r="D101" s="585">
        <v>37</v>
      </c>
      <c r="E101" s="619"/>
      <c r="F101" s="619"/>
      <c r="G101" s="620">
        <v>7733</v>
      </c>
    </row>
    <row r="102" spans="1:7" ht="14.45" customHeight="1" x14ac:dyDescent="0.2">
      <c r="A102" s="590" t="s">
        <v>1121</v>
      </c>
      <c r="B102" s="585"/>
      <c r="C102" s="585"/>
      <c r="D102" s="585">
        <v>162</v>
      </c>
      <c r="E102" s="619"/>
      <c r="F102" s="619"/>
      <c r="G102" s="620">
        <v>33858</v>
      </c>
    </row>
    <row r="103" spans="1:7" ht="14.45" customHeight="1" x14ac:dyDescent="0.2">
      <c r="A103" s="590" t="s">
        <v>624</v>
      </c>
      <c r="B103" s="585"/>
      <c r="C103" s="585"/>
      <c r="D103" s="585">
        <v>2096</v>
      </c>
      <c r="E103" s="619"/>
      <c r="F103" s="619"/>
      <c r="G103" s="620">
        <v>438064</v>
      </c>
    </row>
    <row r="104" spans="1:7" ht="14.45" customHeight="1" x14ac:dyDescent="0.2">
      <c r="A104" s="590" t="s">
        <v>1122</v>
      </c>
      <c r="B104" s="585"/>
      <c r="C104" s="585"/>
      <c r="D104" s="585">
        <v>721</v>
      </c>
      <c r="E104" s="619"/>
      <c r="F104" s="619"/>
      <c r="G104" s="620">
        <v>150811</v>
      </c>
    </row>
    <row r="105" spans="1:7" ht="14.45" customHeight="1" x14ac:dyDescent="0.2">
      <c r="A105" s="590" t="s">
        <v>1123</v>
      </c>
      <c r="B105" s="585"/>
      <c r="C105" s="585"/>
      <c r="D105" s="585">
        <v>246</v>
      </c>
      <c r="E105" s="619"/>
      <c r="F105" s="619"/>
      <c r="G105" s="620">
        <v>51414</v>
      </c>
    </row>
    <row r="106" spans="1:7" ht="14.45" customHeight="1" x14ac:dyDescent="0.2">
      <c r="A106" s="590" t="s">
        <v>1124</v>
      </c>
      <c r="B106" s="585"/>
      <c r="C106" s="585"/>
      <c r="D106" s="585">
        <v>190</v>
      </c>
      <c r="E106" s="619"/>
      <c r="F106" s="619"/>
      <c r="G106" s="620">
        <v>39710</v>
      </c>
    </row>
    <row r="107" spans="1:7" ht="14.45" customHeight="1" x14ac:dyDescent="0.2">
      <c r="A107" s="590" t="s">
        <v>1125</v>
      </c>
      <c r="B107" s="585"/>
      <c r="C107" s="585"/>
      <c r="D107" s="585">
        <v>575</v>
      </c>
      <c r="E107" s="619"/>
      <c r="F107" s="619"/>
      <c r="G107" s="620">
        <v>120175</v>
      </c>
    </row>
    <row r="108" spans="1:7" ht="14.45" customHeight="1" x14ac:dyDescent="0.2">
      <c r="A108" s="590" t="s">
        <v>1126</v>
      </c>
      <c r="B108" s="585"/>
      <c r="C108" s="585"/>
      <c r="D108" s="585">
        <v>1246</v>
      </c>
      <c r="E108" s="619"/>
      <c r="F108" s="619"/>
      <c r="G108" s="620">
        <v>260414</v>
      </c>
    </row>
    <row r="109" spans="1:7" ht="14.45" customHeight="1" x14ac:dyDescent="0.2">
      <c r="A109" s="590" t="s">
        <v>1127</v>
      </c>
      <c r="B109" s="585"/>
      <c r="C109" s="585"/>
      <c r="D109" s="585">
        <v>570</v>
      </c>
      <c r="E109" s="619"/>
      <c r="F109" s="619"/>
      <c r="G109" s="620">
        <v>119130</v>
      </c>
    </row>
    <row r="110" spans="1:7" ht="14.45" customHeight="1" x14ac:dyDescent="0.2">
      <c r="A110" s="590" t="s">
        <v>625</v>
      </c>
      <c r="B110" s="585">
        <v>169</v>
      </c>
      <c r="C110" s="585">
        <v>289</v>
      </c>
      <c r="D110" s="585">
        <v>511</v>
      </c>
      <c r="E110" s="619">
        <v>29939.989999999998</v>
      </c>
      <c r="F110" s="619">
        <v>47335.34</v>
      </c>
      <c r="G110" s="620">
        <v>114407.11</v>
      </c>
    </row>
    <row r="111" spans="1:7" ht="14.45" customHeight="1" x14ac:dyDescent="0.2">
      <c r="A111" s="590" t="s">
        <v>1128</v>
      </c>
      <c r="B111" s="585"/>
      <c r="C111" s="585"/>
      <c r="D111" s="585">
        <v>3367</v>
      </c>
      <c r="E111" s="619"/>
      <c r="F111" s="619"/>
      <c r="G111" s="620">
        <v>704745</v>
      </c>
    </row>
    <row r="112" spans="1:7" ht="14.45" customHeight="1" x14ac:dyDescent="0.2">
      <c r="A112" s="590" t="s">
        <v>1129</v>
      </c>
      <c r="B112" s="585"/>
      <c r="C112" s="585"/>
      <c r="D112" s="585">
        <v>43</v>
      </c>
      <c r="E112" s="619"/>
      <c r="F112" s="619"/>
      <c r="G112" s="620">
        <v>9073</v>
      </c>
    </row>
    <row r="113" spans="1:7" ht="14.45" customHeight="1" x14ac:dyDescent="0.2">
      <c r="A113" s="590" t="s">
        <v>1130</v>
      </c>
      <c r="B113" s="585"/>
      <c r="C113" s="585"/>
      <c r="D113" s="585">
        <v>270</v>
      </c>
      <c r="E113" s="619"/>
      <c r="F113" s="619"/>
      <c r="G113" s="620">
        <v>56528</v>
      </c>
    </row>
    <row r="114" spans="1:7" ht="14.45" customHeight="1" x14ac:dyDescent="0.2">
      <c r="A114" s="590" t="s">
        <v>1131</v>
      </c>
      <c r="B114" s="585"/>
      <c r="C114" s="585"/>
      <c r="D114" s="585">
        <v>292</v>
      </c>
      <c r="E114" s="619"/>
      <c r="F114" s="619"/>
      <c r="G114" s="620">
        <v>61028</v>
      </c>
    </row>
    <row r="115" spans="1:7" ht="14.45" customHeight="1" x14ac:dyDescent="0.2">
      <c r="A115" s="590" t="s">
        <v>1132</v>
      </c>
      <c r="B115" s="585"/>
      <c r="C115" s="585"/>
      <c r="D115" s="585">
        <v>724</v>
      </c>
      <c r="E115" s="619"/>
      <c r="F115" s="619"/>
      <c r="G115" s="620">
        <v>151414</v>
      </c>
    </row>
    <row r="116" spans="1:7" ht="14.45" customHeight="1" x14ac:dyDescent="0.2">
      <c r="A116" s="590" t="s">
        <v>1133</v>
      </c>
      <c r="B116" s="585"/>
      <c r="C116" s="585"/>
      <c r="D116" s="585">
        <v>1980</v>
      </c>
      <c r="E116" s="619"/>
      <c r="F116" s="619"/>
      <c r="G116" s="620">
        <v>413948</v>
      </c>
    </row>
    <row r="117" spans="1:7" ht="14.45" customHeight="1" x14ac:dyDescent="0.2">
      <c r="A117" s="590" t="s">
        <v>1134</v>
      </c>
      <c r="B117" s="585"/>
      <c r="C117" s="585"/>
      <c r="D117" s="585">
        <v>473</v>
      </c>
      <c r="E117" s="619"/>
      <c r="F117" s="619"/>
      <c r="G117" s="620">
        <v>98953</v>
      </c>
    </row>
    <row r="118" spans="1:7" ht="14.45" customHeight="1" x14ac:dyDescent="0.2">
      <c r="A118" s="590" t="s">
        <v>1135</v>
      </c>
      <c r="B118" s="585"/>
      <c r="C118" s="585"/>
      <c r="D118" s="585">
        <v>1255</v>
      </c>
      <c r="E118" s="619"/>
      <c r="F118" s="619"/>
      <c r="G118" s="620">
        <v>262295</v>
      </c>
    </row>
    <row r="119" spans="1:7" ht="14.45" customHeight="1" x14ac:dyDescent="0.2">
      <c r="A119" s="590" t="s">
        <v>1136</v>
      </c>
      <c r="B119" s="585"/>
      <c r="C119" s="585"/>
      <c r="D119" s="585">
        <v>231</v>
      </c>
      <c r="E119" s="619"/>
      <c r="F119" s="619"/>
      <c r="G119" s="620">
        <v>48279</v>
      </c>
    </row>
    <row r="120" spans="1:7" ht="14.45" customHeight="1" x14ac:dyDescent="0.2">
      <c r="A120" s="590" t="s">
        <v>626</v>
      </c>
      <c r="B120" s="585"/>
      <c r="C120" s="585"/>
      <c r="D120" s="585">
        <v>243</v>
      </c>
      <c r="E120" s="619"/>
      <c r="F120" s="619"/>
      <c r="G120" s="620">
        <v>50787</v>
      </c>
    </row>
    <row r="121" spans="1:7" ht="14.45" customHeight="1" x14ac:dyDescent="0.2">
      <c r="A121" s="590" t="s">
        <v>1137</v>
      </c>
      <c r="B121" s="585"/>
      <c r="C121" s="585"/>
      <c r="D121" s="585">
        <v>821</v>
      </c>
      <c r="E121" s="619"/>
      <c r="F121" s="619"/>
      <c r="G121" s="620">
        <v>171679</v>
      </c>
    </row>
    <row r="122" spans="1:7" ht="14.45" customHeight="1" x14ac:dyDescent="0.2">
      <c r="A122" s="590" t="s">
        <v>1138</v>
      </c>
      <c r="B122" s="585"/>
      <c r="C122" s="585"/>
      <c r="D122" s="585">
        <v>220</v>
      </c>
      <c r="E122" s="619"/>
      <c r="F122" s="619"/>
      <c r="G122" s="620">
        <v>45980</v>
      </c>
    </row>
    <row r="123" spans="1:7" ht="14.45" customHeight="1" x14ac:dyDescent="0.2">
      <c r="A123" s="590" t="s">
        <v>1139</v>
      </c>
      <c r="B123" s="585"/>
      <c r="C123" s="585"/>
      <c r="D123" s="585">
        <v>1007</v>
      </c>
      <c r="E123" s="619"/>
      <c r="F123" s="619"/>
      <c r="G123" s="620">
        <v>210463</v>
      </c>
    </row>
    <row r="124" spans="1:7" ht="14.45" customHeight="1" x14ac:dyDescent="0.2">
      <c r="A124" s="590" t="s">
        <v>1140</v>
      </c>
      <c r="B124" s="585"/>
      <c r="C124" s="585"/>
      <c r="D124" s="585">
        <v>752</v>
      </c>
      <c r="E124" s="619"/>
      <c r="F124" s="619"/>
      <c r="G124" s="620">
        <v>157168</v>
      </c>
    </row>
    <row r="125" spans="1:7" ht="14.45" customHeight="1" x14ac:dyDescent="0.2">
      <c r="A125" s="590" t="s">
        <v>1141</v>
      </c>
      <c r="B125" s="585"/>
      <c r="C125" s="585"/>
      <c r="D125" s="585">
        <v>404</v>
      </c>
      <c r="E125" s="619"/>
      <c r="F125" s="619"/>
      <c r="G125" s="620">
        <v>84436</v>
      </c>
    </row>
    <row r="126" spans="1:7" ht="14.45" customHeight="1" x14ac:dyDescent="0.2">
      <c r="A126" s="590" t="s">
        <v>1142</v>
      </c>
      <c r="B126" s="585"/>
      <c r="C126" s="585"/>
      <c r="D126" s="585">
        <v>434</v>
      </c>
      <c r="E126" s="619"/>
      <c r="F126" s="619"/>
      <c r="G126" s="620">
        <v>90706</v>
      </c>
    </row>
    <row r="127" spans="1:7" ht="14.45" customHeight="1" x14ac:dyDescent="0.2">
      <c r="A127" s="590" t="s">
        <v>1143</v>
      </c>
      <c r="B127" s="585"/>
      <c r="C127" s="585"/>
      <c r="D127" s="585">
        <v>223</v>
      </c>
      <c r="E127" s="619"/>
      <c r="F127" s="619"/>
      <c r="G127" s="620">
        <v>46607</v>
      </c>
    </row>
    <row r="128" spans="1:7" ht="14.45" customHeight="1" x14ac:dyDescent="0.2">
      <c r="A128" s="590" t="s">
        <v>1144</v>
      </c>
      <c r="B128" s="585"/>
      <c r="C128" s="585"/>
      <c r="D128" s="585">
        <v>186</v>
      </c>
      <c r="E128" s="619"/>
      <c r="F128" s="619"/>
      <c r="G128" s="620">
        <v>38874</v>
      </c>
    </row>
    <row r="129" spans="1:7" ht="14.45" customHeight="1" x14ac:dyDescent="0.2">
      <c r="A129" s="590" t="s">
        <v>1145</v>
      </c>
      <c r="B129" s="585"/>
      <c r="C129" s="585"/>
      <c r="D129" s="585">
        <v>747</v>
      </c>
      <c r="E129" s="619"/>
      <c r="F129" s="619"/>
      <c r="G129" s="620">
        <v>156123</v>
      </c>
    </row>
    <row r="130" spans="1:7" ht="14.45" customHeight="1" x14ac:dyDescent="0.2">
      <c r="A130" s="590" t="s">
        <v>1146</v>
      </c>
      <c r="B130" s="585"/>
      <c r="C130" s="585"/>
      <c r="D130" s="585">
        <v>1194</v>
      </c>
      <c r="E130" s="619"/>
      <c r="F130" s="619"/>
      <c r="G130" s="620">
        <v>249690</v>
      </c>
    </row>
    <row r="131" spans="1:7" ht="14.45" customHeight="1" x14ac:dyDescent="0.2">
      <c r="A131" s="590" t="s">
        <v>1147</v>
      </c>
      <c r="B131" s="585"/>
      <c r="C131" s="585"/>
      <c r="D131" s="585">
        <v>1209</v>
      </c>
      <c r="E131" s="619"/>
      <c r="F131" s="619"/>
      <c r="G131" s="620">
        <v>253009</v>
      </c>
    </row>
    <row r="132" spans="1:7" ht="14.45" customHeight="1" x14ac:dyDescent="0.2">
      <c r="A132" s="590" t="s">
        <v>1148</v>
      </c>
      <c r="B132" s="585"/>
      <c r="C132" s="585"/>
      <c r="D132" s="585">
        <v>167</v>
      </c>
      <c r="E132" s="619"/>
      <c r="F132" s="619"/>
      <c r="G132" s="620">
        <v>34903</v>
      </c>
    </row>
    <row r="133" spans="1:7" ht="14.45" customHeight="1" x14ac:dyDescent="0.2">
      <c r="A133" s="590" t="s">
        <v>1149</v>
      </c>
      <c r="B133" s="585">
        <v>1928</v>
      </c>
      <c r="C133" s="585">
        <v>798</v>
      </c>
      <c r="D133" s="585"/>
      <c r="E133" s="619">
        <v>345083</v>
      </c>
      <c r="F133" s="619">
        <v>139270</v>
      </c>
      <c r="G133" s="620"/>
    </row>
    <row r="134" spans="1:7" ht="14.45" customHeight="1" x14ac:dyDescent="0.2">
      <c r="A134" s="590" t="s">
        <v>1150</v>
      </c>
      <c r="B134" s="585"/>
      <c r="C134" s="585"/>
      <c r="D134" s="585">
        <v>332</v>
      </c>
      <c r="E134" s="619"/>
      <c r="F134" s="619"/>
      <c r="G134" s="620">
        <v>69388</v>
      </c>
    </row>
    <row r="135" spans="1:7" ht="14.45" customHeight="1" x14ac:dyDescent="0.2">
      <c r="A135" s="590" t="s">
        <v>1151</v>
      </c>
      <c r="B135" s="585"/>
      <c r="C135" s="585"/>
      <c r="D135" s="585">
        <v>433</v>
      </c>
      <c r="E135" s="619"/>
      <c r="F135" s="619"/>
      <c r="G135" s="620">
        <v>90577</v>
      </c>
    </row>
    <row r="136" spans="1:7" ht="14.45" customHeight="1" x14ac:dyDescent="0.2">
      <c r="A136" s="590" t="s">
        <v>1152</v>
      </c>
      <c r="B136" s="585"/>
      <c r="C136" s="585"/>
      <c r="D136" s="585">
        <v>82</v>
      </c>
      <c r="E136" s="619"/>
      <c r="F136" s="619"/>
      <c r="G136" s="620">
        <v>17138</v>
      </c>
    </row>
    <row r="137" spans="1:7" ht="14.45" customHeight="1" x14ac:dyDescent="0.2">
      <c r="A137" s="590" t="s">
        <v>1153</v>
      </c>
      <c r="B137" s="585"/>
      <c r="C137" s="585"/>
      <c r="D137" s="585">
        <v>120</v>
      </c>
      <c r="E137" s="619"/>
      <c r="F137" s="619"/>
      <c r="G137" s="620">
        <v>25080</v>
      </c>
    </row>
    <row r="138" spans="1:7" ht="14.45" customHeight="1" x14ac:dyDescent="0.2">
      <c r="A138" s="590" t="s">
        <v>1154</v>
      </c>
      <c r="B138" s="585"/>
      <c r="C138" s="585"/>
      <c r="D138" s="585">
        <v>796</v>
      </c>
      <c r="E138" s="619"/>
      <c r="F138" s="619"/>
      <c r="G138" s="620">
        <v>166364</v>
      </c>
    </row>
    <row r="139" spans="1:7" ht="14.45" customHeight="1" x14ac:dyDescent="0.2">
      <c r="A139" s="590" t="s">
        <v>1155</v>
      </c>
      <c r="B139" s="585"/>
      <c r="C139" s="585"/>
      <c r="D139" s="585">
        <v>507</v>
      </c>
      <c r="E139" s="619"/>
      <c r="F139" s="619"/>
      <c r="G139" s="620">
        <v>105963</v>
      </c>
    </row>
    <row r="140" spans="1:7" ht="14.45" customHeight="1" x14ac:dyDescent="0.2">
      <c r="A140" s="590" t="s">
        <v>1156</v>
      </c>
      <c r="B140" s="585"/>
      <c r="C140" s="585"/>
      <c r="D140" s="585">
        <v>717</v>
      </c>
      <c r="E140" s="619"/>
      <c r="F140" s="619"/>
      <c r="G140" s="620">
        <v>149997</v>
      </c>
    </row>
    <row r="141" spans="1:7" ht="14.45" customHeight="1" x14ac:dyDescent="0.2">
      <c r="A141" s="590" t="s">
        <v>1157</v>
      </c>
      <c r="B141" s="585"/>
      <c r="C141" s="585"/>
      <c r="D141" s="585">
        <v>250</v>
      </c>
      <c r="E141" s="619"/>
      <c r="F141" s="619"/>
      <c r="G141" s="620">
        <v>52424</v>
      </c>
    </row>
    <row r="142" spans="1:7" ht="14.45" customHeight="1" x14ac:dyDescent="0.2">
      <c r="A142" s="590" t="s">
        <v>1158</v>
      </c>
      <c r="B142" s="585"/>
      <c r="C142" s="585"/>
      <c r="D142" s="585">
        <v>1458</v>
      </c>
      <c r="E142" s="619"/>
      <c r="F142" s="619"/>
      <c r="G142" s="620">
        <v>304722</v>
      </c>
    </row>
    <row r="143" spans="1:7" ht="14.45" customHeight="1" x14ac:dyDescent="0.2">
      <c r="A143" s="590" t="s">
        <v>1159</v>
      </c>
      <c r="B143" s="585"/>
      <c r="C143" s="585"/>
      <c r="D143" s="585">
        <v>383</v>
      </c>
      <c r="E143" s="619"/>
      <c r="F143" s="619"/>
      <c r="G143" s="620">
        <v>80091</v>
      </c>
    </row>
    <row r="144" spans="1:7" ht="14.45" customHeight="1" x14ac:dyDescent="0.2">
      <c r="A144" s="590" t="s">
        <v>1160</v>
      </c>
      <c r="B144" s="585"/>
      <c r="C144" s="585"/>
      <c r="D144" s="585">
        <v>1752</v>
      </c>
      <c r="E144" s="619"/>
      <c r="F144" s="619"/>
      <c r="G144" s="620">
        <v>366168</v>
      </c>
    </row>
    <row r="145" spans="1:7" ht="14.45" customHeight="1" x14ac:dyDescent="0.2">
      <c r="A145" s="590" t="s">
        <v>1161</v>
      </c>
      <c r="B145" s="585"/>
      <c r="C145" s="585"/>
      <c r="D145" s="585">
        <v>1172</v>
      </c>
      <c r="E145" s="619"/>
      <c r="F145" s="619"/>
      <c r="G145" s="620">
        <v>245536</v>
      </c>
    </row>
    <row r="146" spans="1:7" ht="14.45" customHeight="1" x14ac:dyDescent="0.2">
      <c r="A146" s="590" t="s">
        <v>1162</v>
      </c>
      <c r="B146" s="585"/>
      <c r="C146" s="585"/>
      <c r="D146" s="585">
        <v>1618</v>
      </c>
      <c r="E146" s="619"/>
      <c r="F146" s="619"/>
      <c r="G146" s="620">
        <v>338258</v>
      </c>
    </row>
    <row r="147" spans="1:7" ht="14.45" customHeight="1" x14ac:dyDescent="0.2">
      <c r="A147" s="590" t="s">
        <v>1163</v>
      </c>
      <c r="B147" s="585"/>
      <c r="C147" s="585"/>
      <c r="D147" s="585">
        <v>536</v>
      </c>
      <c r="E147" s="619"/>
      <c r="F147" s="619"/>
      <c r="G147" s="620">
        <v>112254</v>
      </c>
    </row>
    <row r="148" spans="1:7" ht="14.45" customHeight="1" x14ac:dyDescent="0.2">
      <c r="A148" s="590" t="s">
        <v>1164</v>
      </c>
      <c r="B148" s="585"/>
      <c r="C148" s="585"/>
      <c r="D148" s="585">
        <v>66</v>
      </c>
      <c r="E148" s="619"/>
      <c r="F148" s="619"/>
      <c r="G148" s="620">
        <v>13794</v>
      </c>
    </row>
    <row r="149" spans="1:7" ht="14.45" customHeight="1" x14ac:dyDescent="0.2">
      <c r="A149" s="590" t="s">
        <v>1165</v>
      </c>
      <c r="B149" s="585"/>
      <c r="C149" s="585"/>
      <c r="D149" s="585">
        <v>185</v>
      </c>
      <c r="E149" s="619"/>
      <c r="F149" s="619"/>
      <c r="G149" s="620">
        <v>38665</v>
      </c>
    </row>
    <row r="150" spans="1:7" ht="14.45" customHeight="1" x14ac:dyDescent="0.2">
      <c r="A150" s="590" t="s">
        <v>1166</v>
      </c>
      <c r="B150" s="585"/>
      <c r="C150" s="585"/>
      <c r="D150" s="585">
        <v>264</v>
      </c>
      <c r="E150" s="619"/>
      <c r="F150" s="619"/>
      <c r="G150" s="620">
        <v>55300</v>
      </c>
    </row>
    <row r="151" spans="1:7" ht="14.45" customHeight="1" x14ac:dyDescent="0.2">
      <c r="A151" s="590" t="s">
        <v>1167</v>
      </c>
      <c r="B151" s="585"/>
      <c r="C151" s="585"/>
      <c r="D151" s="585">
        <v>2102</v>
      </c>
      <c r="E151" s="619"/>
      <c r="F151" s="619"/>
      <c r="G151" s="620">
        <v>439318</v>
      </c>
    </row>
    <row r="152" spans="1:7" ht="14.45" customHeight="1" x14ac:dyDescent="0.2">
      <c r="A152" s="590" t="s">
        <v>1168</v>
      </c>
      <c r="B152" s="585">
        <v>159</v>
      </c>
      <c r="C152" s="585">
        <v>675</v>
      </c>
      <c r="D152" s="585">
        <v>3391</v>
      </c>
      <c r="E152" s="619">
        <v>24910.999999999996</v>
      </c>
      <c r="F152" s="619">
        <v>115416.23</v>
      </c>
      <c r="G152" s="620">
        <v>782119.89</v>
      </c>
    </row>
    <row r="153" spans="1:7" ht="14.45" customHeight="1" x14ac:dyDescent="0.2">
      <c r="A153" s="590" t="s">
        <v>1169</v>
      </c>
      <c r="B153" s="585"/>
      <c r="C153" s="585"/>
      <c r="D153" s="585">
        <v>1459</v>
      </c>
      <c r="E153" s="619"/>
      <c r="F153" s="619"/>
      <c r="G153" s="620">
        <v>305015</v>
      </c>
    </row>
    <row r="154" spans="1:7" ht="14.45" customHeight="1" x14ac:dyDescent="0.2">
      <c r="A154" s="590" t="s">
        <v>1170</v>
      </c>
      <c r="B154" s="585"/>
      <c r="C154" s="585"/>
      <c r="D154" s="585">
        <v>781</v>
      </c>
      <c r="E154" s="619"/>
      <c r="F154" s="619"/>
      <c r="G154" s="620">
        <v>163229</v>
      </c>
    </row>
    <row r="155" spans="1:7" ht="14.45" customHeight="1" x14ac:dyDescent="0.2">
      <c r="A155" s="590" t="s">
        <v>1171</v>
      </c>
      <c r="B155" s="585"/>
      <c r="C155" s="585"/>
      <c r="D155" s="585">
        <v>134</v>
      </c>
      <c r="E155" s="619"/>
      <c r="F155" s="619"/>
      <c r="G155" s="620">
        <v>28006</v>
      </c>
    </row>
    <row r="156" spans="1:7" ht="14.45" customHeight="1" x14ac:dyDescent="0.2">
      <c r="A156" s="590" t="s">
        <v>1172</v>
      </c>
      <c r="B156" s="585"/>
      <c r="C156" s="585"/>
      <c r="D156" s="585">
        <v>176</v>
      </c>
      <c r="E156" s="619"/>
      <c r="F156" s="619"/>
      <c r="G156" s="620">
        <v>36784</v>
      </c>
    </row>
    <row r="157" spans="1:7" ht="14.45" customHeight="1" x14ac:dyDescent="0.2">
      <c r="A157" s="590" t="s">
        <v>1173</v>
      </c>
      <c r="B157" s="585"/>
      <c r="C157" s="585"/>
      <c r="D157" s="585">
        <v>717</v>
      </c>
      <c r="E157" s="619"/>
      <c r="F157" s="619"/>
      <c r="G157" s="620">
        <v>149853</v>
      </c>
    </row>
    <row r="158" spans="1:7" ht="14.45" customHeight="1" x14ac:dyDescent="0.2">
      <c r="A158" s="590" t="s">
        <v>1174</v>
      </c>
      <c r="B158" s="585"/>
      <c r="C158" s="585"/>
      <c r="D158" s="585">
        <v>423</v>
      </c>
      <c r="E158" s="619"/>
      <c r="F158" s="619"/>
      <c r="G158" s="620">
        <v>88551</v>
      </c>
    </row>
    <row r="159" spans="1:7" ht="14.45" customHeight="1" x14ac:dyDescent="0.2">
      <c r="A159" s="590" t="s">
        <v>1175</v>
      </c>
      <c r="B159" s="585"/>
      <c r="C159" s="585"/>
      <c r="D159" s="585">
        <v>478</v>
      </c>
      <c r="E159" s="619"/>
      <c r="F159" s="619"/>
      <c r="G159" s="620">
        <v>99902</v>
      </c>
    </row>
    <row r="160" spans="1:7" ht="14.45" customHeight="1" x14ac:dyDescent="0.2">
      <c r="A160" s="590" t="s">
        <v>1176</v>
      </c>
      <c r="B160" s="585"/>
      <c r="C160" s="585"/>
      <c r="D160" s="585">
        <v>440</v>
      </c>
      <c r="E160" s="619"/>
      <c r="F160" s="619"/>
      <c r="G160" s="620">
        <v>92060</v>
      </c>
    </row>
    <row r="161" spans="1:7" ht="14.45" customHeight="1" x14ac:dyDescent="0.2">
      <c r="A161" s="590" t="s">
        <v>1177</v>
      </c>
      <c r="B161" s="585"/>
      <c r="C161" s="585"/>
      <c r="D161" s="585">
        <v>102</v>
      </c>
      <c r="E161" s="619"/>
      <c r="F161" s="619"/>
      <c r="G161" s="620">
        <v>21318</v>
      </c>
    </row>
    <row r="162" spans="1:7" ht="14.45" customHeight="1" x14ac:dyDescent="0.2">
      <c r="A162" s="590" t="s">
        <v>627</v>
      </c>
      <c r="B162" s="585">
        <v>1091</v>
      </c>
      <c r="C162" s="585">
        <v>1914</v>
      </c>
      <c r="D162" s="585">
        <v>3804</v>
      </c>
      <c r="E162" s="619">
        <v>168789.99</v>
      </c>
      <c r="F162" s="619">
        <v>295142.67000000004</v>
      </c>
      <c r="G162" s="620">
        <v>878641.78</v>
      </c>
    </row>
    <row r="163" spans="1:7" ht="14.45" customHeight="1" x14ac:dyDescent="0.2">
      <c r="A163" s="590" t="s">
        <v>1178</v>
      </c>
      <c r="B163" s="585"/>
      <c r="C163" s="585"/>
      <c r="D163" s="585">
        <v>83</v>
      </c>
      <c r="E163" s="619"/>
      <c r="F163" s="619"/>
      <c r="G163" s="620">
        <v>17347</v>
      </c>
    </row>
    <row r="164" spans="1:7" ht="14.45" customHeight="1" x14ac:dyDescent="0.2">
      <c r="A164" s="590" t="s">
        <v>1179</v>
      </c>
      <c r="B164" s="585"/>
      <c r="C164" s="585"/>
      <c r="D164" s="585">
        <v>139</v>
      </c>
      <c r="E164" s="619"/>
      <c r="F164" s="619"/>
      <c r="G164" s="620">
        <v>29051</v>
      </c>
    </row>
    <row r="165" spans="1:7" ht="14.45" customHeight="1" x14ac:dyDescent="0.2">
      <c r="A165" s="590" t="s">
        <v>1180</v>
      </c>
      <c r="B165" s="585"/>
      <c r="C165" s="585"/>
      <c r="D165" s="585">
        <v>1215</v>
      </c>
      <c r="E165" s="619"/>
      <c r="F165" s="619"/>
      <c r="G165" s="620">
        <v>253935</v>
      </c>
    </row>
    <row r="166" spans="1:7" ht="14.45" customHeight="1" x14ac:dyDescent="0.2">
      <c r="A166" s="590" t="s">
        <v>1181</v>
      </c>
      <c r="B166" s="585"/>
      <c r="C166" s="585"/>
      <c r="D166" s="585">
        <v>294</v>
      </c>
      <c r="E166" s="619"/>
      <c r="F166" s="619"/>
      <c r="G166" s="620">
        <v>61446</v>
      </c>
    </row>
    <row r="167" spans="1:7" ht="14.45" customHeight="1" x14ac:dyDescent="0.2">
      <c r="A167" s="590" t="s">
        <v>1182</v>
      </c>
      <c r="B167" s="585"/>
      <c r="C167" s="585"/>
      <c r="D167" s="585">
        <v>338</v>
      </c>
      <c r="E167" s="619"/>
      <c r="F167" s="619"/>
      <c r="G167" s="620">
        <v>70642</v>
      </c>
    </row>
    <row r="168" spans="1:7" ht="14.45" customHeight="1" x14ac:dyDescent="0.2">
      <c r="A168" s="590" t="s">
        <v>1183</v>
      </c>
      <c r="B168" s="585"/>
      <c r="C168" s="585"/>
      <c r="D168" s="585">
        <v>80</v>
      </c>
      <c r="E168" s="619"/>
      <c r="F168" s="619"/>
      <c r="G168" s="620">
        <v>16880</v>
      </c>
    </row>
    <row r="169" spans="1:7" ht="14.45" customHeight="1" x14ac:dyDescent="0.2">
      <c r="A169" s="590" t="s">
        <v>1184</v>
      </c>
      <c r="B169" s="585"/>
      <c r="C169" s="585"/>
      <c r="D169" s="585">
        <v>1398</v>
      </c>
      <c r="E169" s="619"/>
      <c r="F169" s="619"/>
      <c r="G169" s="620">
        <v>292182</v>
      </c>
    </row>
    <row r="170" spans="1:7" ht="14.45" customHeight="1" x14ac:dyDescent="0.2">
      <c r="A170" s="590" t="s">
        <v>1185</v>
      </c>
      <c r="B170" s="585"/>
      <c r="C170" s="585"/>
      <c r="D170" s="585">
        <v>99</v>
      </c>
      <c r="E170" s="619"/>
      <c r="F170" s="619"/>
      <c r="G170" s="620">
        <v>20691</v>
      </c>
    </row>
    <row r="171" spans="1:7" ht="14.45" customHeight="1" x14ac:dyDescent="0.2">
      <c r="A171" s="590" t="s">
        <v>1186</v>
      </c>
      <c r="B171" s="585"/>
      <c r="C171" s="585"/>
      <c r="D171" s="585">
        <v>2355</v>
      </c>
      <c r="E171" s="619"/>
      <c r="F171" s="619"/>
      <c r="G171" s="620">
        <v>492195</v>
      </c>
    </row>
    <row r="172" spans="1:7" ht="14.45" customHeight="1" x14ac:dyDescent="0.2">
      <c r="A172" s="590" t="s">
        <v>1187</v>
      </c>
      <c r="B172" s="585"/>
      <c r="C172" s="585"/>
      <c r="D172" s="585">
        <v>73</v>
      </c>
      <c r="E172" s="619"/>
      <c r="F172" s="619"/>
      <c r="G172" s="620">
        <v>15257</v>
      </c>
    </row>
    <row r="173" spans="1:7" ht="14.45" customHeight="1" x14ac:dyDescent="0.2">
      <c r="A173" s="590" t="s">
        <v>1188</v>
      </c>
      <c r="B173" s="585"/>
      <c r="C173" s="585"/>
      <c r="D173" s="585">
        <v>30</v>
      </c>
      <c r="E173" s="619"/>
      <c r="F173" s="619"/>
      <c r="G173" s="620">
        <v>6270</v>
      </c>
    </row>
    <row r="174" spans="1:7" ht="14.45" customHeight="1" x14ac:dyDescent="0.2">
      <c r="A174" s="590" t="s">
        <v>1189</v>
      </c>
      <c r="B174" s="585"/>
      <c r="C174" s="585"/>
      <c r="D174" s="585">
        <v>459</v>
      </c>
      <c r="E174" s="619"/>
      <c r="F174" s="619"/>
      <c r="G174" s="620">
        <v>95931</v>
      </c>
    </row>
    <row r="175" spans="1:7" ht="14.45" customHeight="1" x14ac:dyDescent="0.2">
      <c r="A175" s="590" t="s">
        <v>1190</v>
      </c>
      <c r="B175" s="585"/>
      <c r="C175" s="585"/>
      <c r="D175" s="585">
        <v>1395</v>
      </c>
      <c r="E175" s="619"/>
      <c r="F175" s="619"/>
      <c r="G175" s="620">
        <v>292407</v>
      </c>
    </row>
    <row r="176" spans="1:7" ht="14.45" customHeight="1" x14ac:dyDescent="0.2">
      <c r="A176" s="590" t="s">
        <v>1191</v>
      </c>
      <c r="B176" s="585"/>
      <c r="C176" s="585"/>
      <c r="D176" s="585">
        <v>325</v>
      </c>
      <c r="E176" s="619"/>
      <c r="F176" s="619"/>
      <c r="G176" s="620">
        <v>68057</v>
      </c>
    </row>
    <row r="177" spans="1:7" ht="14.45" customHeight="1" x14ac:dyDescent="0.2">
      <c r="A177" s="590" t="s">
        <v>1192</v>
      </c>
      <c r="B177" s="585"/>
      <c r="C177" s="585"/>
      <c r="D177" s="585">
        <v>317</v>
      </c>
      <c r="E177" s="619"/>
      <c r="F177" s="619"/>
      <c r="G177" s="620">
        <v>66253</v>
      </c>
    </row>
    <row r="178" spans="1:7" ht="14.45" customHeight="1" thickBot="1" x14ac:dyDescent="0.25">
      <c r="A178" s="623" t="s">
        <v>1193</v>
      </c>
      <c r="B178" s="587"/>
      <c r="C178" s="587"/>
      <c r="D178" s="587">
        <v>119</v>
      </c>
      <c r="E178" s="621"/>
      <c r="F178" s="621"/>
      <c r="G178" s="622">
        <v>24985</v>
      </c>
    </row>
    <row r="179" spans="1:7" ht="14.45" customHeight="1" x14ac:dyDescent="0.2">
      <c r="A179" s="540" t="s">
        <v>244</v>
      </c>
    </row>
    <row r="180" spans="1:7" ht="14.45" customHeight="1" x14ac:dyDescent="0.2">
      <c r="A180" s="541" t="s">
        <v>618</v>
      </c>
    </row>
    <row r="181" spans="1:7" ht="14.45" customHeight="1" x14ac:dyDescent="0.2">
      <c r="A181" s="540" t="s">
        <v>1027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D98F5F1A-D313-4930-B83E-1905FB30FE2E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5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29" t="s">
        <v>1282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1" t="s">
        <v>270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127</v>
      </c>
      <c r="G3" s="102">
        <f t="shared" ref="G3:P3" si="0">SUBTOTAL(9,G6:G1048576)</f>
        <v>14359.35</v>
      </c>
      <c r="H3" s="103">
        <f t="shared" si="0"/>
        <v>1890707.63</v>
      </c>
      <c r="I3" s="74"/>
      <c r="J3" s="74"/>
      <c r="K3" s="103">
        <f t="shared" si="0"/>
        <v>13134.69</v>
      </c>
      <c r="L3" s="103">
        <f t="shared" si="0"/>
        <v>1716226.43</v>
      </c>
      <c r="M3" s="74"/>
      <c r="N3" s="74"/>
      <c r="O3" s="103">
        <f t="shared" si="0"/>
        <v>158008</v>
      </c>
      <c r="P3" s="103">
        <f t="shared" si="0"/>
        <v>32893444.91</v>
      </c>
      <c r="Q3" s="75">
        <f>IF(L3=0,0,P3/L3)</f>
        <v>19.16614517467838</v>
      </c>
      <c r="R3" s="104">
        <f>IF(O3=0,0,P3/O3)</f>
        <v>208.17581964204345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2019</v>
      </c>
      <c r="H4" s="451"/>
      <c r="I4" s="101"/>
      <c r="J4" s="101"/>
      <c r="K4" s="450">
        <v>2020</v>
      </c>
      <c r="L4" s="451"/>
      <c r="M4" s="101"/>
      <c r="N4" s="101"/>
      <c r="O4" s="450">
        <v>2021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24"/>
      <c r="B5" s="624"/>
      <c r="C5" s="625"/>
      <c r="D5" s="626"/>
      <c r="E5" s="627"/>
      <c r="F5" s="628"/>
      <c r="G5" s="629" t="s">
        <v>71</v>
      </c>
      <c r="H5" s="630" t="s">
        <v>14</v>
      </c>
      <c r="I5" s="631"/>
      <c r="J5" s="631"/>
      <c r="K5" s="629" t="s">
        <v>71</v>
      </c>
      <c r="L5" s="630" t="s">
        <v>14</v>
      </c>
      <c r="M5" s="631"/>
      <c r="N5" s="631"/>
      <c r="O5" s="629" t="s">
        <v>71</v>
      </c>
      <c r="P5" s="630" t="s">
        <v>14</v>
      </c>
      <c r="Q5" s="632"/>
      <c r="R5" s="633"/>
    </row>
    <row r="6" spans="1:18" ht="14.45" customHeight="1" x14ac:dyDescent="0.2">
      <c r="A6" s="560"/>
      <c r="B6" s="561" t="s">
        <v>1195</v>
      </c>
      <c r="C6" s="561" t="s">
        <v>490</v>
      </c>
      <c r="D6" s="561" t="s">
        <v>1196</v>
      </c>
      <c r="E6" s="561" t="s">
        <v>1197</v>
      </c>
      <c r="F6" s="561" t="s">
        <v>1198</v>
      </c>
      <c r="G6" s="116"/>
      <c r="H6" s="116"/>
      <c r="I6" s="561"/>
      <c r="J6" s="561"/>
      <c r="K6" s="116"/>
      <c r="L6" s="116"/>
      <c r="M6" s="561"/>
      <c r="N6" s="561"/>
      <c r="O6" s="116">
        <v>1714</v>
      </c>
      <c r="P6" s="116">
        <v>358226</v>
      </c>
      <c r="Q6" s="566"/>
      <c r="R6" s="584">
        <v>209</v>
      </c>
    </row>
    <row r="7" spans="1:18" ht="14.45" customHeight="1" x14ac:dyDescent="0.2">
      <c r="A7" s="575"/>
      <c r="B7" s="576" t="s">
        <v>1195</v>
      </c>
      <c r="C7" s="576" t="s">
        <v>490</v>
      </c>
      <c r="D7" s="576" t="s">
        <v>1196</v>
      </c>
      <c r="E7" s="576" t="s">
        <v>1199</v>
      </c>
      <c r="F7" s="576" t="s">
        <v>1200</v>
      </c>
      <c r="G7" s="585"/>
      <c r="H7" s="585"/>
      <c r="I7" s="576"/>
      <c r="J7" s="576"/>
      <c r="K7" s="585"/>
      <c r="L7" s="585"/>
      <c r="M7" s="576"/>
      <c r="N7" s="576"/>
      <c r="O7" s="585">
        <v>126473</v>
      </c>
      <c r="P7" s="585">
        <v>26444411</v>
      </c>
      <c r="Q7" s="581"/>
      <c r="R7" s="586">
        <v>209.09135546717482</v>
      </c>
    </row>
    <row r="8" spans="1:18" ht="14.45" customHeight="1" x14ac:dyDescent="0.2">
      <c r="A8" s="575"/>
      <c r="B8" s="576" t="s">
        <v>1195</v>
      </c>
      <c r="C8" s="576" t="s">
        <v>490</v>
      </c>
      <c r="D8" s="576" t="s">
        <v>1196</v>
      </c>
      <c r="E8" s="576" t="s">
        <v>1201</v>
      </c>
      <c r="F8" s="576" t="s">
        <v>1202</v>
      </c>
      <c r="G8" s="585"/>
      <c r="H8" s="585"/>
      <c r="I8" s="576"/>
      <c r="J8" s="576"/>
      <c r="K8" s="585"/>
      <c r="L8" s="585"/>
      <c r="M8" s="576"/>
      <c r="N8" s="576"/>
      <c r="O8" s="585">
        <v>1272</v>
      </c>
      <c r="P8" s="585">
        <v>265848</v>
      </c>
      <c r="Q8" s="581"/>
      <c r="R8" s="586">
        <v>209</v>
      </c>
    </row>
    <row r="9" spans="1:18" ht="14.45" customHeight="1" x14ac:dyDescent="0.2">
      <c r="A9" s="575"/>
      <c r="B9" s="576" t="s">
        <v>1195</v>
      </c>
      <c r="C9" s="576" t="s">
        <v>490</v>
      </c>
      <c r="D9" s="576" t="s">
        <v>1196</v>
      </c>
      <c r="E9" s="576" t="s">
        <v>1203</v>
      </c>
      <c r="F9" s="576" t="s">
        <v>1204</v>
      </c>
      <c r="G9" s="585"/>
      <c r="H9" s="585"/>
      <c r="I9" s="576"/>
      <c r="J9" s="576"/>
      <c r="K9" s="585"/>
      <c r="L9" s="585"/>
      <c r="M9" s="576"/>
      <c r="N9" s="576"/>
      <c r="O9" s="585">
        <v>2</v>
      </c>
      <c r="P9" s="585">
        <v>0</v>
      </c>
      <c r="Q9" s="581"/>
      <c r="R9" s="586">
        <v>0</v>
      </c>
    </row>
    <row r="10" spans="1:18" ht="14.45" customHeight="1" x14ac:dyDescent="0.2">
      <c r="A10" s="575"/>
      <c r="B10" s="576" t="s">
        <v>1195</v>
      </c>
      <c r="C10" s="576" t="s">
        <v>496</v>
      </c>
      <c r="D10" s="576" t="s">
        <v>1196</v>
      </c>
      <c r="E10" s="576" t="s">
        <v>1197</v>
      </c>
      <c r="F10" s="576" t="s">
        <v>1198</v>
      </c>
      <c r="G10" s="585"/>
      <c r="H10" s="585"/>
      <c r="I10" s="576"/>
      <c r="J10" s="576"/>
      <c r="K10" s="585"/>
      <c r="L10" s="585"/>
      <c r="M10" s="576"/>
      <c r="N10" s="576"/>
      <c r="O10" s="585">
        <v>229</v>
      </c>
      <c r="P10" s="585">
        <v>47861</v>
      </c>
      <c r="Q10" s="581"/>
      <c r="R10" s="586">
        <v>209</v>
      </c>
    </row>
    <row r="11" spans="1:18" ht="14.45" customHeight="1" x14ac:dyDescent="0.2">
      <c r="A11" s="575"/>
      <c r="B11" s="576" t="s">
        <v>1195</v>
      </c>
      <c r="C11" s="576" t="s">
        <v>496</v>
      </c>
      <c r="D11" s="576" t="s">
        <v>1196</v>
      </c>
      <c r="E11" s="576" t="s">
        <v>1199</v>
      </c>
      <c r="F11" s="576" t="s">
        <v>1200</v>
      </c>
      <c r="G11" s="585"/>
      <c r="H11" s="585"/>
      <c r="I11" s="576"/>
      <c r="J11" s="576"/>
      <c r="K11" s="585"/>
      <c r="L11" s="585"/>
      <c r="M11" s="576"/>
      <c r="N11" s="576"/>
      <c r="O11" s="585">
        <v>4592</v>
      </c>
      <c r="P11" s="585">
        <v>963298</v>
      </c>
      <c r="Q11" s="581"/>
      <c r="R11" s="586">
        <v>209.77743902439025</v>
      </c>
    </row>
    <row r="12" spans="1:18" ht="14.45" customHeight="1" x14ac:dyDescent="0.2">
      <c r="A12" s="575"/>
      <c r="B12" s="576" t="s">
        <v>1195</v>
      </c>
      <c r="C12" s="576" t="s">
        <v>496</v>
      </c>
      <c r="D12" s="576" t="s">
        <v>1196</v>
      </c>
      <c r="E12" s="576" t="s">
        <v>1201</v>
      </c>
      <c r="F12" s="576" t="s">
        <v>1202</v>
      </c>
      <c r="G12" s="585"/>
      <c r="H12" s="585"/>
      <c r="I12" s="576"/>
      <c r="J12" s="576"/>
      <c r="K12" s="585"/>
      <c r="L12" s="585"/>
      <c r="M12" s="576"/>
      <c r="N12" s="576"/>
      <c r="O12" s="585">
        <v>175</v>
      </c>
      <c r="P12" s="585">
        <v>36575</v>
      </c>
      <c r="Q12" s="581"/>
      <c r="R12" s="586">
        <v>209</v>
      </c>
    </row>
    <row r="13" spans="1:18" ht="14.45" customHeight="1" x14ac:dyDescent="0.2">
      <c r="A13" s="575"/>
      <c r="B13" s="576" t="s">
        <v>1195</v>
      </c>
      <c r="C13" s="576" t="s">
        <v>496</v>
      </c>
      <c r="D13" s="576" t="s">
        <v>1196</v>
      </c>
      <c r="E13" s="576" t="s">
        <v>1205</v>
      </c>
      <c r="F13" s="576" t="s">
        <v>1206</v>
      </c>
      <c r="G13" s="585"/>
      <c r="H13" s="585"/>
      <c r="I13" s="576"/>
      <c r="J13" s="576"/>
      <c r="K13" s="585"/>
      <c r="L13" s="585"/>
      <c r="M13" s="576"/>
      <c r="N13" s="576"/>
      <c r="O13" s="585">
        <v>57</v>
      </c>
      <c r="P13" s="585">
        <v>11913</v>
      </c>
      <c r="Q13" s="581"/>
      <c r="R13" s="586">
        <v>209</v>
      </c>
    </row>
    <row r="14" spans="1:18" ht="14.45" customHeight="1" x14ac:dyDescent="0.2">
      <c r="A14" s="575"/>
      <c r="B14" s="576" t="s">
        <v>1207</v>
      </c>
      <c r="C14" s="576" t="s">
        <v>593</v>
      </c>
      <c r="D14" s="576" t="s">
        <v>1196</v>
      </c>
      <c r="E14" s="576" t="s">
        <v>1199</v>
      </c>
      <c r="F14" s="576" t="s">
        <v>1200</v>
      </c>
      <c r="G14" s="585"/>
      <c r="H14" s="585"/>
      <c r="I14" s="576"/>
      <c r="J14" s="576"/>
      <c r="K14" s="585"/>
      <c r="L14" s="585"/>
      <c r="M14" s="576"/>
      <c r="N14" s="576"/>
      <c r="O14" s="585">
        <v>4859</v>
      </c>
      <c r="P14" s="585">
        <v>1015531</v>
      </c>
      <c r="Q14" s="581"/>
      <c r="R14" s="586">
        <v>209</v>
      </c>
    </row>
    <row r="15" spans="1:18" ht="14.45" customHeight="1" x14ac:dyDescent="0.2">
      <c r="A15" s="575"/>
      <c r="B15" s="576" t="s">
        <v>1207</v>
      </c>
      <c r="C15" s="576" t="s">
        <v>593</v>
      </c>
      <c r="D15" s="576" t="s">
        <v>1196</v>
      </c>
      <c r="E15" s="576" t="s">
        <v>1205</v>
      </c>
      <c r="F15" s="576" t="s">
        <v>1206</v>
      </c>
      <c r="G15" s="585"/>
      <c r="H15" s="585"/>
      <c r="I15" s="576"/>
      <c r="J15" s="576"/>
      <c r="K15" s="585"/>
      <c r="L15" s="585"/>
      <c r="M15" s="576"/>
      <c r="N15" s="576"/>
      <c r="O15" s="585">
        <v>3508</v>
      </c>
      <c r="P15" s="585">
        <v>733172</v>
      </c>
      <c r="Q15" s="581"/>
      <c r="R15" s="586">
        <v>209</v>
      </c>
    </row>
    <row r="16" spans="1:18" ht="14.45" customHeight="1" x14ac:dyDescent="0.2">
      <c r="A16" s="575" t="s">
        <v>1208</v>
      </c>
      <c r="B16" s="576" t="s">
        <v>1209</v>
      </c>
      <c r="C16" s="576" t="s">
        <v>479</v>
      </c>
      <c r="D16" s="576" t="s">
        <v>1210</v>
      </c>
      <c r="E16" s="576" t="s">
        <v>1211</v>
      </c>
      <c r="F16" s="576" t="s">
        <v>1212</v>
      </c>
      <c r="G16" s="585">
        <v>299.79999999999995</v>
      </c>
      <c r="H16" s="585">
        <v>16284.519999999999</v>
      </c>
      <c r="I16" s="576"/>
      <c r="J16" s="576">
        <v>54.317945296864579</v>
      </c>
      <c r="K16" s="585">
        <v>47.800000000000004</v>
      </c>
      <c r="L16" s="585">
        <v>2600.3500000000004</v>
      </c>
      <c r="M16" s="576"/>
      <c r="N16" s="576">
        <v>54.400627615062767</v>
      </c>
      <c r="O16" s="585"/>
      <c r="P16" s="585"/>
      <c r="Q16" s="581"/>
      <c r="R16" s="586"/>
    </row>
    <row r="17" spans="1:18" ht="14.45" customHeight="1" x14ac:dyDescent="0.2">
      <c r="A17" s="575" t="s">
        <v>1208</v>
      </c>
      <c r="B17" s="576" t="s">
        <v>1209</v>
      </c>
      <c r="C17" s="576" t="s">
        <v>479</v>
      </c>
      <c r="D17" s="576" t="s">
        <v>1210</v>
      </c>
      <c r="E17" s="576" t="s">
        <v>1213</v>
      </c>
      <c r="F17" s="576" t="s">
        <v>1214</v>
      </c>
      <c r="G17" s="585"/>
      <c r="H17" s="585"/>
      <c r="I17" s="576"/>
      <c r="J17" s="576"/>
      <c r="K17" s="585">
        <v>1.6</v>
      </c>
      <c r="L17" s="585">
        <v>218.24</v>
      </c>
      <c r="M17" s="576"/>
      <c r="N17" s="576">
        <v>136.4</v>
      </c>
      <c r="O17" s="585"/>
      <c r="P17" s="585"/>
      <c r="Q17" s="581"/>
      <c r="R17" s="586"/>
    </row>
    <row r="18" spans="1:18" ht="14.45" customHeight="1" x14ac:dyDescent="0.2">
      <c r="A18" s="575" t="s">
        <v>1208</v>
      </c>
      <c r="B18" s="576" t="s">
        <v>1209</v>
      </c>
      <c r="C18" s="576" t="s">
        <v>479</v>
      </c>
      <c r="D18" s="576" t="s">
        <v>1210</v>
      </c>
      <c r="E18" s="576" t="s">
        <v>1213</v>
      </c>
      <c r="F18" s="576"/>
      <c r="G18" s="585">
        <v>0.4</v>
      </c>
      <c r="H18" s="585">
        <v>54.6</v>
      </c>
      <c r="I18" s="576"/>
      <c r="J18" s="576">
        <v>136.5</v>
      </c>
      <c r="K18" s="585">
        <v>1.4000000000000001</v>
      </c>
      <c r="L18" s="585">
        <v>190.95999999999998</v>
      </c>
      <c r="M18" s="576"/>
      <c r="N18" s="576">
        <v>136.39999999999998</v>
      </c>
      <c r="O18" s="585"/>
      <c r="P18" s="585"/>
      <c r="Q18" s="581"/>
      <c r="R18" s="586"/>
    </row>
    <row r="19" spans="1:18" ht="14.45" customHeight="1" x14ac:dyDescent="0.2">
      <c r="A19" s="575" t="s">
        <v>1208</v>
      </c>
      <c r="B19" s="576" t="s">
        <v>1209</v>
      </c>
      <c r="C19" s="576" t="s">
        <v>479</v>
      </c>
      <c r="D19" s="576" t="s">
        <v>1210</v>
      </c>
      <c r="E19" s="576" t="s">
        <v>1215</v>
      </c>
      <c r="F19" s="576" t="s">
        <v>1216</v>
      </c>
      <c r="G19" s="585">
        <v>25.900000000000006</v>
      </c>
      <c r="H19" s="585">
        <v>1311.4399999999996</v>
      </c>
      <c r="I19" s="576"/>
      <c r="J19" s="576">
        <v>50.634749034749007</v>
      </c>
      <c r="K19" s="585">
        <v>20.6</v>
      </c>
      <c r="L19" s="585">
        <v>897.54000000000008</v>
      </c>
      <c r="M19" s="576"/>
      <c r="N19" s="576">
        <v>43.569902912621359</v>
      </c>
      <c r="O19" s="585"/>
      <c r="P19" s="585"/>
      <c r="Q19" s="581"/>
      <c r="R19" s="586"/>
    </row>
    <row r="20" spans="1:18" ht="14.45" customHeight="1" x14ac:dyDescent="0.2">
      <c r="A20" s="575" t="s">
        <v>1208</v>
      </c>
      <c r="B20" s="576" t="s">
        <v>1209</v>
      </c>
      <c r="C20" s="576" t="s">
        <v>479</v>
      </c>
      <c r="D20" s="576" t="s">
        <v>1210</v>
      </c>
      <c r="E20" s="576" t="s">
        <v>1217</v>
      </c>
      <c r="F20" s="576" t="s">
        <v>1218</v>
      </c>
      <c r="G20" s="585">
        <v>7.6999999999999993</v>
      </c>
      <c r="H20" s="585">
        <v>1362.9</v>
      </c>
      <c r="I20" s="576"/>
      <c r="J20" s="576">
        <v>177.00000000000003</v>
      </c>
      <c r="K20" s="585">
        <v>5.3999999999999986</v>
      </c>
      <c r="L20" s="585">
        <v>955.80000000000018</v>
      </c>
      <c r="M20" s="576"/>
      <c r="N20" s="576">
        <v>177.00000000000009</v>
      </c>
      <c r="O20" s="585"/>
      <c r="P20" s="585"/>
      <c r="Q20" s="581"/>
      <c r="R20" s="586"/>
    </row>
    <row r="21" spans="1:18" ht="14.45" customHeight="1" x14ac:dyDescent="0.2">
      <c r="A21" s="575" t="s">
        <v>1208</v>
      </c>
      <c r="B21" s="576" t="s">
        <v>1209</v>
      </c>
      <c r="C21" s="576" t="s">
        <v>479</v>
      </c>
      <c r="D21" s="576" t="s">
        <v>1210</v>
      </c>
      <c r="E21" s="576" t="s">
        <v>1219</v>
      </c>
      <c r="F21" s="576" t="s">
        <v>574</v>
      </c>
      <c r="G21" s="585">
        <v>39.500000000000007</v>
      </c>
      <c r="H21" s="585">
        <v>189.60000000000002</v>
      </c>
      <c r="I21" s="576"/>
      <c r="J21" s="576">
        <v>4.8</v>
      </c>
      <c r="K21" s="585">
        <v>28.700000000000003</v>
      </c>
      <c r="L21" s="585">
        <v>137.90000000000003</v>
      </c>
      <c r="M21" s="576"/>
      <c r="N21" s="576">
        <v>4.8048780487804885</v>
      </c>
      <c r="O21" s="585"/>
      <c r="P21" s="585"/>
      <c r="Q21" s="581"/>
      <c r="R21" s="586"/>
    </row>
    <row r="22" spans="1:18" ht="14.45" customHeight="1" x14ac:dyDescent="0.2">
      <c r="A22" s="575" t="s">
        <v>1208</v>
      </c>
      <c r="B22" s="576" t="s">
        <v>1209</v>
      </c>
      <c r="C22" s="576" t="s">
        <v>479</v>
      </c>
      <c r="D22" s="576" t="s">
        <v>1210</v>
      </c>
      <c r="E22" s="576" t="s">
        <v>1219</v>
      </c>
      <c r="F22" s="576" t="s">
        <v>1220</v>
      </c>
      <c r="G22" s="585">
        <v>38.750000000000007</v>
      </c>
      <c r="H22" s="585">
        <v>186</v>
      </c>
      <c r="I22" s="576"/>
      <c r="J22" s="576">
        <v>4.7999999999999989</v>
      </c>
      <c r="K22" s="585">
        <v>24.400000000000006</v>
      </c>
      <c r="L22" s="585">
        <v>117.11999999999998</v>
      </c>
      <c r="M22" s="576"/>
      <c r="N22" s="576">
        <v>4.799999999999998</v>
      </c>
      <c r="O22" s="585"/>
      <c r="P22" s="585"/>
      <c r="Q22" s="581"/>
      <c r="R22" s="586"/>
    </row>
    <row r="23" spans="1:18" ht="14.45" customHeight="1" x14ac:dyDescent="0.2">
      <c r="A23" s="575" t="s">
        <v>1208</v>
      </c>
      <c r="B23" s="576" t="s">
        <v>1209</v>
      </c>
      <c r="C23" s="576" t="s">
        <v>479</v>
      </c>
      <c r="D23" s="576" t="s">
        <v>1210</v>
      </c>
      <c r="E23" s="576" t="s">
        <v>1221</v>
      </c>
      <c r="F23" s="576" t="s">
        <v>1222</v>
      </c>
      <c r="G23" s="585">
        <v>3.3</v>
      </c>
      <c r="H23" s="585">
        <v>2616.2399999999998</v>
      </c>
      <c r="I23" s="576"/>
      <c r="J23" s="576">
        <v>792.8</v>
      </c>
      <c r="K23" s="585">
        <v>9.7000000000000011</v>
      </c>
      <c r="L23" s="585">
        <v>7690.16</v>
      </c>
      <c r="M23" s="576"/>
      <c r="N23" s="576">
        <v>792.8</v>
      </c>
      <c r="O23" s="585"/>
      <c r="P23" s="585"/>
      <c r="Q23" s="581"/>
      <c r="R23" s="586"/>
    </row>
    <row r="24" spans="1:18" ht="14.45" customHeight="1" x14ac:dyDescent="0.2">
      <c r="A24" s="575" t="s">
        <v>1208</v>
      </c>
      <c r="B24" s="576" t="s">
        <v>1209</v>
      </c>
      <c r="C24" s="576" t="s">
        <v>479</v>
      </c>
      <c r="D24" s="576" t="s">
        <v>1210</v>
      </c>
      <c r="E24" s="576" t="s">
        <v>1223</v>
      </c>
      <c r="F24" s="576" t="s">
        <v>1224</v>
      </c>
      <c r="G24" s="585"/>
      <c r="H24" s="585"/>
      <c r="I24" s="576"/>
      <c r="J24" s="576"/>
      <c r="K24" s="585">
        <v>4.6900000000000004</v>
      </c>
      <c r="L24" s="585">
        <v>454.40999999999997</v>
      </c>
      <c r="M24" s="576"/>
      <c r="N24" s="576">
        <v>96.889125799573549</v>
      </c>
      <c r="O24" s="585"/>
      <c r="P24" s="585"/>
      <c r="Q24" s="581"/>
      <c r="R24" s="586"/>
    </row>
    <row r="25" spans="1:18" ht="14.45" customHeight="1" x14ac:dyDescent="0.2">
      <c r="A25" s="575" t="s">
        <v>1208</v>
      </c>
      <c r="B25" s="576" t="s">
        <v>1209</v>
      </c>
      <c r="C25" s="576" t="s">
        <v>479</v>
      </c>
      <c r="D25" s="576" t="s">
        <v>1210</v>
      </c>
      <c r="E25" s="576" t="s">
        <v>1225</v>
      </c>
      <c r="F25" s="576" t="s">
        <v>1224</v>
      </c>
      <c r="G25" s="585"/>
      <c r="H25" s="585"/>
      <c r="I25" s="576"/>
      <c r="J25" s="576"/>
      <c r="K25" s="585">
        <v>4.1999999999999993</v>
      </c>
      <c r="L25" s="585">
        <v>504.87999999999994</v>
      </c>
      <c r="M25" s="576"/>
      <c r="N25" s="576">
        <v>120.20952380952382</v>
      </c>
      <c r="O25" s="585"/>
      <c r="P25" s="585"/>
      <c r="Q25" s="581"/>
      <c r="R25" s="586"/>
    </row>
    <row r="26" spans="1:18" ht="14.45" customHeight="1" x14ac:dyDescent="0.2">
      <c r="A26" s="575" t="s">
        <v>1208</v>
      </c>
      <c r="B26" s="576" t="s">
        <v>1209</v>
      </c>
      <c r="C26" s="576" t="s">
        <v>479</v>
      </c>
      <c r="D26" s="576" t="s">
        <v>1210</v>
      </c>
      <c r="E26" s="576" t="s">
        <v>1226</v>
      </c>
      <c r="F26" s="576" t="s">
        <v>1227</v>
      </c>
      <c r="G26" s="585"/>
      <c r="H26" s="585"/>
      <c r="I26" s="576"/>
      <c r="J26" s="576"/>
      <c r="K26" s="585">
        <v>192.79999999999998</v>
      </c>
      <c r="L26" s="585">
        <v>10488.35</v>
      </c>
      <c r="M26" s="576"/>
      <c r="N26" s="576">
        <v>54.400155601659755</v>
      </c>
      <c r="O26" s="585"/>
      <c r="P26" s="585"/>
      <c r="Q26" s="581"/>
      <c r="R26" s="586"/>
    </row>
    <row r="27" spans="1:18" ht="14.45" customHeight="1" x14ac:dyDescent="0.2">
      <c r="A27" s="575" t="s">
        <v>1208</v>
      </c>
      <c r="B27" s="576" t="s">
        <v>1209</v>
      </c>
      <c r="C27" s="576" t="s">
        <v>479</v>
      </c>
      <c r="D27" s="576" t="s">
        <v>1210</v>
      </c>
      <c r="E27" s="576" t="s">
        <v>1228</v>
      </c>
      <c r="F27" s="576" t="s">
        <v>1229</v>
      </c>
      <c r="G27" s="585"/>
      <c r="H27" s="585"/>
      <c r="I27" s="576"/>
      <c r="J27" s="576"/>
      <c r="K27" s="585">
        <v>1.2000000000000002</v>
      </c>
      <c r="L27" s="585">
        <v>114.21000000000002</v>
      </c>
      <c r="M27" s="576"/>
      <c r="N27" s="576">
        <v>95.175000000000011</v>
      </c>
      <c r="O27" s="585"/>
      <c r="P27" s="585"/>
      <c r="Q27" s="581"/>
      <c r="R27" s="586"/>
    </row>
    <row r="28" spans="1:18" ht="14.45" customHeight="1" x14ac:dyDescent="0.2">
      <c r="A28" s="575" t="s">
        <v>1208</v>
      </c>
      <c r="B28" s="576" t="s">
        <v>1209</v>
      </c>
      <c r="C28" s="576" t="s">
        <v>479</v>
      </c>
      <c r="D28" s="576" t="s">
        <v>1210</v>
      </c>
      <c r="E28" s="576" t="s">
        <v>1230</v>
      </c>
      <c r="F28" s="576" t="s">
        <v>1231</v>
      </c>
      <c r="G28" s="585"/>
      <c r="H28" s="585"/>
      <c r="I28" s="576"/>
      <c r="J28" s="576"/>
      <c r="K28" s="585">
        <v>31.2</v>
      </c>
      <c r="L28" s="585">
        <v>1697.2800000000002</v>
      </c>
      <c r="M28" s="576"/>
      <c r="N28" s="576">
        <v>54.400000000000006</v>
      </c>
      <c r="O28" s="585"/>
      <c r="P28" s="585"/>
      <c r="Q28" s="581"/>
      <c r="R28" s="586"/>
    </row>
    <row r="29" spans="1:18" ht="14.45" customHeight="1" x14ac:dyDescent="0.2">
      <c r="A29" s="575" t="s">
        <v>1208</v>
      </c>
      <c r="B29" s="576" t="s">
        <v>1209</v>
      </c>
      <c r="C29" s="576" t="s">
        <v>479</v>
      </c>
      <c r="D29" s="576" t="s">
        <v>1196</v>
      </c>
      <c r="E29" s="576" t="s">
        <v>1232</v>
      </c>
      <c r="F29" s="576" t="s">
        <v>1233</v>
      </c>
      <c r="G29" s="585">
        <v>49</v>
      </c>
      <c r="H29" s="585">
        <v>9065</v>
      </c>
      <c r="I29" s="576"/>
      <c r="J29" s="576">
        <v>185</v>
      </c>
      <c r="K29" s="585">
        <v>34</v>
      </c>
      <c r="L29" s="585">
        <v>6324</v>
      </c>
      <c r="M29" s="576"/>
      <c r="N29" s="576">
        <v>186</v>
      </c>
      <c r="O29" s="585">
        <v>33</v>
      </c>
      <c r="P29" s="585">
        <v>6600</v>
      </c>
      <c r="Q29" s="581"/>
      <c r="R29" s="586">
        <v>200</v>
      </c>
    </row>
    <row r="30" spans="1:18" ht="14.45" customHeight="1" x14ac:dyDescent="0.2">
      <c r="A30" s="575" t="s">
        <v>1208</v>
      </c>
      <c r="B30" s="576" t="s">
        <v>1209</v>
      </c>
      <c r="C30" s="576" t="s">
        <v>479</v>
      </c>
      <c r="D30" s="576" t="s">
        <v>1196</v>
      </c>
      <c r="E30" s="576" t="s">
        <v>1234</v>
      </c>
      <c r="F30" s="576" t="s">
        <v>1235</v>
      </c>
      <c r="G30" s="585">
        <v>16</v>
      </c>
      <c r="H30" s="585">
        <v>1952</v>
      </c>
      <c r="I30" s="576"/>
      <c r="J30" s="576">
        <v>122</v>
      </c>
      <c r="K30" s="585">
        <v>242</v>
      </c>
      <c r="L30" s="585">
        <v>29766</v>
      </c>
      <c r="M30" s="576"/>
      <c r="N30" s="576">
        <v>123</v>
      </c>
      <c r="O30" s="585">
        <v>10</v>
      </c>
      <c r="P30" s="585">
        <v>1330</v>
      </c>
      <c r="Q30" s="581"/>
      <c r="R30" s="586">
        <v>133</v>
      </c>
    </row>
    <row r="31" spans="1:18" ht="14.45" customHeight="1" x14ac:dyDescent="0.2">
      <c r="A31" s="575" t="s">
        <v>1208</v>
      </c>
      <c r="B31" s="576" t="s">
        <v>1209</v>
      </c>
      <c r="C31" s="576" t="s">
        <v>479</v>
      </c>
      <c r="D31" s="576" t="s">
        <v>1196</v>
      </c>
      <c r="E31" s="576" t="s">
        <v>1236</v>
      </c>
      <c r="F31" s="576" t="s">
        <v>1237</v>
      </c>
      <c r="G31" s="585">
        <v>2016</v>
      </c>
      <c r="H31" s="585">
        <v>76608</v>
      </c>
      <c r="I31" s="576"/>
      <c r="J31" s="576">
        <v>38</v>
      </c>
      <c r="K31" s="585">
        <v>1644</v>
      </c>
      <c r="L31" s="585">
        <v>62472</v>
      </c>
      <c r="M31" s="576"/>
      <c r="N31" s="576">
        <v>38</v>
      </c>
      <c r="O31" s="585">
        <v>575</v>
      </c>
      <c r="P31" s="585">
        <v>23000</v>
      </c>
      <c r="Q31" s="581"/>
      <c r="R31" s="586">
        <v>40</v>
      </c>
    </row>
    <row r="32" spans="1:18" ht="14.45" customHeight="1" x14ac:dyDescent="0.2">
      <c r="A32" s="575" t="s">
        <v>1208</v>
      </c>
      <c r="B32" s="576" t="s">
        <v>1209</v>
      </c>
      <c r="C32" s="576" t="s">
        <v>479</v>
      </c>
      <c r="D32" s="576" t="s">
        <v>1196</v>
      </c>
      <c r="E32" s="576" t="s">
        <v>1238</v>
      </c>
      <c r="F32" s="576" t="s">
        <v>1239</v>
      </c>
      <c r="G32" s="585">
        <v>975</v>
      </c>
      <c r="H32" s="585">
        <v>9750</v>
      </c>
      <c r="I32" s="576"/>
      <c r="J32" s="576">
        <v>10</v>
      </c>
      <c r="K32" s="585">
        <v>907</v>
      </c>
      <c r="L32" s="585">
        <v>9070</v>
      </c>
      <c r="M32" s="576"/>
      <c r="N32" s="576">
        <v>10</v>
      </c>
      <c r="O32" s="585">
        <v>1016</v>
      </c>
      <c r="P32" s="585">
        <v>10160</v>
      </c>
      <c r="Q32" s="581"/>
      <c r="R32" s="586">
        <v>10</v>
      </c>
    </row>
    <row r="33" spans="1:18" ht="14.45" customHeight="1" x14ac:dyDescent="0.2">
      <c r="A33" s="575" t="s">
        <v>1208</v>
      </c>
      <c r="B33" s="576" t="s">
        <v>1209</v>
      </c>
      <c r="C33" s="576" t="s">
        <v>479</v>
      </c>
      <c r="D33" s="576" t="s">
        <v>1196</v>
      </c>
      <c r="E33" s="576" t="s">
        <v>1240</v>
      </c>
      <c r="F33" s="576" t="s">
        <v>1241</v>
      </c>
      <c r="G33" s="585">
        <v>75</v>
      </c>
      <c r="H33" s="585">
        <v>375</v>
      </c>
      <c r="I33" s="576"/>
      <c r="J33" s="576">
        <v>5</v>
      </c>
      <c r="K33" s="585">
        <v>70</v>
      </c>
      <c r="L33" s="585">
        <v>350</v>
      </c>
      <c r="M33" s="576"/>
      <c r="N33" s="576">
        <v>5</v>
      </c>
      <c r="O33" s="585"/>
      <c r="P33" s="585"/>
      <c r="Q33" s="581"/>
      <c r="R33" s="586"/>
    </row>
    <row r="34" spans="1:18" ht="14.45" customHeight="1" x14ac:dyDescent="0.2">
      <c r="A34" s="575" t="s">
        <v>1208</v>
      </c>
      <c r="B34" s="576" t="s">
        <v>1209</v>
      </c>
      <c r="C34" s="576" t="s">
        <v>479</v>
      </c>
      <c r="D34" s="576" t="s">
        <v>1196</v>
      </c>
      <c r="E34" s="576" t="s">
        <v>1242</v>
      </c>
      <c r="F34" s="576" t="s">
        <v>1243</v>
      </c>
      <c r="G34" s="585">
        <v>27</v>
      </c>
      <c r="H34" s="585">
        <v>135</v>
      </c>
      <c r="I34" s="576"/>
      <c r="J34" s="576">
        <v>5</v>
      </c>
      <c r="K34" s="585">
        <v>60</v>
      </c>
      <c r="L34" s="585">
        <v>300</v>
      </c>
      <c r="M34" s="576"/>
      <c r="N34" s="576">
        <v>5</v>
      </c>
      <c r="O34" s="585"/>
      <c r="P34" s="585"/>
      <c r="Q34" s="581"/>
      <c r="R34" s="586"/>
    </row>
    <row r="35" spans="1:18" ht="14.45" customHeight="1" x14ac:dyDescent="0.2">
      <c r="A35" s="575" t="s">
        <v>1208</v>
      </c>
      <c r="B35" s="576" t="s">
        <v>1209</v>
      </c>
      <c r="C35" s="576" t="s">
        <v>479</v>
      </c>
      <c r="D35" s="576" t="s">
        <v>1196</v>
      </c>
      <c r="E35" s="576" t="s">
        <v>1244</v>
      </c>
      <c r="F35" s="576" t="s">
        <v>1245</v>
      </c>
      <c r="G35" s="585">
        <v>523</v>
      </c>
      <c r="H35" s="585">
        <v>39225</v>
      </c>
      <c r="I35" s="576"/>
      <c r="J35" s="576">
        <v>75</v>
      </c>
      <c r="K35" s="585">
        <v>652</v>
      </c>
      <c r="L35" s="585">
        <v>49552</v>
      </c>
      <c r="M35" s="576"/>
      <c r="N35" s="576">
        <v>76</v>
      </c>
      <c r="O35" s="585">
        <v>735</v>
      </c>
      <c r="P35" s="585">
        <v>59535</v>
      </c>
      <c r="Q35" s="581"/>
      <c r="R35" s="586">
        <v>81</v>
      </c>
    </row>
    <row r="36" spans="1:18" ht="14.45" customHeight="1" x14ac:dyDescent="0.2">
      <c r="A36" s="575" t="s">
        <v>1208</v>
      </c>
      <c r="B36" s="576" t="s">
        <v>1209</v>
      </c>
      <c r="C36" s="576" t="s">
        <v>479</v>
      </c>
      <c r="D36" s="576" t="s">
        <v>1196</v>
      </c>
      <c r="E36" s="576" t="s">
        <v>1246</v>
      </c>
      <c r="F36" s="576" t="s">
        <v>1247</v>
      </c>
      <c r="G36" s="585"/>
      <c r="H36" s="585"/>
      <c r="I36" s="576"/>
      <c r="J36" s="576"/>
      <c r="K36" s="585">
        <v>0</v>
      </c>
      <c r="L36" s="585">
        <v>0</v>
      </c>
      <c r="M36" s="576"/>
      <c r="N36" s="576"/>
      <c r="O36" s="585"/>
      <c r="P36" s="585"/>
      <c r="Q36" s="581"/>
      <c r="R36" s="586"/>
    </row>
    <row r="37" spans="1:18" ht="14.45" customHeight="1" x14ac:dyDescent="0.2">
      <c r="A37" s="575" t="s">
        <v>1208</v>
      </c>
      <c r="B37" s="576" t="s">
        <v>1209</v>
      </c>
      <c r="C37" s="576" t="s">
        <v>479</v>
      </c>
      <c r="D37" s="576" t="s">
        <v>1196</v>
      </c>
      <c r="E37" s="576" t="s">
        <v>1248</v>
      </c>
      <c r="F37" s="576" t="s">
        <v>1249</v>
      </c>
      <c r="G37" s="585">
        <v>425</v>
      </c>
      <c r="H37" s="585">
        <v>76075</v>
      </c>
      <c r="I37" s="576"/>
      <c r="J37" s="576">
        <v>179</v>
      </c>
      <c r="K37" s="585">
        <v>328</v>
      </c>
      <c r="L37" s="585">
        <v>59040</v>
      </c>
      <c r="M37" s="576"/>
      <c r="N37" s="576">
        <v>180</v>
      </c>
      <c r="O37" s="585">
        <v>237</v>
      </c>
      <c r="P37" s="585">
        <v>45978</v>
      </c>
      <c r="Q37" s="581"/>
      <c r="R37" s="586">
        <v>194</v>
      </c>
    </row>
    <row r="38" spans="1:18" ht="14.45" customHeight="1" x14ac:dyDescent="0.2">
      <c r="A38" s="575" t="s">
        <v>1208</v>
      </c>
      <c r="B38" s="576" t="s">
        <v>1209</v>
      </c>
      <c r="C38" s="576" t="s">
        <v>479</v>
      </c>
      <c r="D38" s="576" t="s">
        <v>1196</v>
      </c>
      <c r="E38" s="576" t="s">
        <v>1250</v>
      </c>
      <c r="F38" s="576" t="s">
        <v>1251</v>
      </c>
      <c r="G38" s="585">
        <v>364</v>
      </c>
      <c r="H38" s="585">
        <v>99736</v>
      </c>
      <c r="I38" s="576"/>
      <c r="J38" s="576">
        <v>274</v>
      </c>
      <c r="K38" s="585">
        <v>256</v>
      </c>
      <c r="L38" s="585">
        <v>70656</v>
      </c>
      <c r="M38" s="576"/>
      <c r="N38" s="576">
        <v>276</v>
      </c>
      <c r="O38" s="585">
        <v>202</v>
      </c>
      <c r="P38" s="585">
        <v>57974</v>
      </c>
      <c r="Q38" s="581"/>
      <c r="R38" s="586">
        <v>287</v>
      </c>
    </row>
    <row r="39" spans="1:18" ht="14.45" customHeight="1" x14ac:dyDescent="0.2">
      <c r="A39" s="575" t="s">
        <v>1208</v>
      </c>
      <c r="B39" s="576" t="s">
        <v>1209</v>
      </c>
      <c r="C39" s="576" t="s">
        <v>479</v>
      </c>
      <c r="D39" s="576" t="s">
        <v>1196</v>
      </c>
      <c r="E39" s="576" t="s">
        <v>1252</v>
      </c>
      <c r="F39" s="576" t="s">
        <v>1253</v>
      </c>
      <c r="G39" s="585">
        <v>1429</v>
      </c>
      <c r="H39" s="585">
        <v>47633.329999999994</v>
      </c>
      <c r="I39" s="576"/>
      <c r="J39" s="576">
        <v>33.333331000699786</v>
      </c>
      <c r="K39" s="585">
        <v>1491</v>
      </c>
      <c r="L39" s="585">
        <v>53212.229999999996</v>
      </c>
      <c r="M39" s="576"/>
      <c r="N39" s="576">
        <v>35.688953722333999</v>
      </c>
      <c r="O39" s="585">
        <v>2113</v>
      </c>
      <c r="P39" s="585">
        <v>96258.91</v>
      </c>
      <c r="Q39" s="581"/>
      <c r="R39" s="586">
        <v>45.555565546616187</v>
      </c>
    </row>
    <row r="40" spans="1:18" ht="14.45" customHeight="1" x14ac:dyDescent="0.2">
      <c r="A40" s="575" t="s">
        <v>1208</v>
      </c>
      <c r="B40" s="576" t="s">
        <v>1209</v>
      </c>
      <c r="C40" s="576" t="s">
        <v>479</v>
      </c>
      <c r="D40" s="576" t="s">
        <v>1196</v>
      </c>
      <c r="E40" s="576" t="s">
        <v>1254</v>
      </c>
      <c r="F40" s="576" t="s">
        <v>1255</v>
      </c>
      <c r="G40" s="585">
        <v>397</v>
      </c>
      <c r="H40" s="585">
        <v>15086</v>
      </c>
      <c r="I40" s="576"/>
      <c r="J40" s="576">
        <v>38</v>
      </c>
      <c r="K40" s="585">
        <v>275</v>
      </c>
      <c r="L40" s="585">
        <v>10450</v>
      </c>
      <c r="M40" s="576"/>
      <c r="N40" s="576">
        <v>38</v>
      </c>
      <c r="O40" s="585">
        <v>765</v>
      </c>
      <c r="P40" s="585">
        <v>29835</v>
      </c>
      <c r="Q40" s="581"/>
      <c r="R40" s="586">
        <v>39</v>
      </c>
    </row>
    <row r="41" spans="1:18" ht="14.45" customHeight="1" x14ac:dyDescent="0.2">
      <c r="A41" s="575" t="s">
        <v>1208</v>
      </c>
      <c r="B41" s="576" t="s">
        <v>1209</v>
      </c>
      <c r="C41" s="576" t="s">
        <v>479</v>
      </c>
      <c r="D41" s="576" t="s">
        <v>1196</v>
      </c>
      <c r="E41" s="576" t="s">
        <v>1256</v>
      </c>
      <c r="F41" s="576" t="s">
        <v>1257</v>
      </c>
      <c r="G41" s="585">
        <v>1620</v>
      </c>
      <c r="H41" s="585">
        <v>218700</v>
      </c>
      <c r="I41" s="576"/>
      <c r="J41" s="576">
        <v>135</v>
      </c>
      <c r="K41" s="585">
        <v>1441</v>
      </c>
      <c r="L41" s="585">
        <v>197417</v>
      </c>
      <c r="M41" s="576"/>
      <c r="N41" s="576">
        <v>137</v>
      </c>
      <c r="O41" s="585"/>
      <c r="P41" s="585"/>
      <c r="Q41" s="581"/>
      <c r="R41" s="586"/>
    </row>
    <row r="42" spans="1:18" ht="14.45" customHeight="1" x14ac:dyDescent="0.2">
      <c r="A42" s="575" t="s">
        <v>1208</v>
      </c>
      <c r="B42" s="576" t="s">
        <v>1209</v>
      </c>
      <c r="C42" s="576" t="s">
        <v>479</v>
      </c>
      <c r="D42" s="576" t="s">
        <v>1196</v>
      </c>
      <c r="E42" s="576" t="s">
        <v>1258</v>
      </c>
      <c r="F42" s="576" t="s">
        <v>1259</v>
      </c>
      <c r="G42" s="585">
        <v>1234</v>
      </c>
      <c r="H42" s="585">
        <v>92550</v>
      </c>
      <c r="I42" s="576"/>
      <c r="J42" s="576">
        <v>75</v>
      </c>
      <c r="K42" s="585">
        <v>1134</v>
      </c>
      <c r="L42" s="585">
        <v>86184</v>
      </c>
      <c r="M42" s="576"/>
      <c r="N42" s="576">
        <v>76</v>
      </c>
      <c r="O42" s="585">
        <v>989</v>
      </c>
      <c r="P42" s="585">
        <v>80109</v>
      </c>
      <c r="Q42" s="581"/>
      <c r="R42" s="586">
        <v>81</v>
      </c>
    </row>
    <row r="43" spans="1:18" ht="14.45" customHeight="1" x14ac:dyDescent="0.2">
      <c r="A43" s="575" t="s">
        <v>1208</v>
      </c>
      <c r="B43" s="576" t="s">
        <v>1209</v>
      </c>
      <c r="C43" s="576" t="s">
        <v>479</v>
      </c>
      <c r="D43" s="576" t="s">
        <v>1196</v>
      </c>
      <c r="E43" s="576" t="s">
        <v>1260</v>
      </c>
      <c r="F43" s="576" t="s">
        <v>1261</v>
      </c>
      <c r="G43" s="585">
        <v>961</v>
      </c>
      <c r="H43" s="585">
        <v>344038</v>
      </c>
      <c r="I43" s="576"/>
      <c r="J43" s="576">
        <v>358</v>
      </c>
      <c r="K43" s="585">
        <v>995</v>
      </c>
      <c r="L43" s="585">
        <v>358200</v>
      </c>
      <c r="M43" s="576"/>
      <c r="N43" s="576">
        <v>360</v>
      </c>
      <c r="O43" s="585">
        <v>861</v>
      </c>
      <c r="P43" s="585">
        <v>334068</v>
      </c>
      <c r="Q43" s="581"/>
      <c r="R43" s="586">
        <v>388</v>
      </c>
    </row>
    <row r="44" spans="1:18" ht="14.45" customHeight="1" x14ac:dyDescent="0.2">
      <c r="A44" s="575" t="s">
        <v>1208</v>
      </c>
      <c r="B44" s="576" t="s">
        <v>1209</v>
      </c>
      <c r="C44" s="576" t="s">
        <v>479</v>
      </c>
      <c r="D44" s="576" t="s">
        <v>1196</v>
      </c>
      <c r="E44" s="576" t="s">
        <v>1262</v>
      </c>
      <c r="F44" s="576" t="s">
        <v>1263</v>
      </c>
      <c r="G44" s="585">
        <v>1276</v>
      </c>
      <c r="H44" s="585">
        <v>288376</v>
      </c>
      <c r="I44" s="576"/>
      <c r="J44" s="576">
        <v>226</v>
      </c>
      <c r="K44" s="585">
        <v>1076</v>
      </c>
      <c r="L44" s="585">
        <v>245328</v>
      </c>
      <c r="M44" s="576"/>
      <c r="N44" s="576">
        <v>228</v>
      </c>
      <c r="O44" s="585">
        <v>2120</v>
      </c>
      <c r="P44" s="585">
        <v>515160</v>
      </c>
      <c r="Q44" s="581"/>
      <c r="R44" s="586">
        <v>243</v>
      </c>
    </row>
    <row r="45" spans="1:18" ht="14.45" customHeight="1" x14ac:dyDescent="0.2">
      <c r="A45" s="575" t="s">
        <v>1208</v>
      </c>
      <c r="B45" s="576" t="s">
        <v>1209</v>
      </c>
      <c r="C45" s="576" t="s">
        <v>479</v>
      </c>
      <c r="D45" s="576" t="s">
        <v>1196</v>
      </c>
      <c r="E45" s="576" t="s">
        <v>1264</v>
      </c>
      <c r="F45" s="576" t="s">
        <v>1265</v>
      </c>
      <c r="G45" s="585">
        <v>443</v>
      </c>
      <c r="H45" s="585">
        <v>34554</v>
      </c>
      <c r="I45" s="576"/>
      <c r="J45" s="576">
        <v>78</v>
      </c>
      <c r="K45" s="585">
        <v>437</v>
      </c>
      <c r="L45" s="585">
        <v>34523</v>
      </c>
      <c r="M45" s="576"/>
      <c r="N45" s="576">
        <v>79</v>
      </c>
      <c r="O45" s="585">
        <v>244</v>
      </c>
      <c r="P45" s="585">
        <v>20252</v>
      </c>
      <c r="Q45" s="581"/>
      <c r="R45" s="586">
        <v>83</v>
      </c>
    </row>
    <row r="46" spans="1:18" ht="14.45" customHeight="1" x14ac:dyDescent="0.2">
      <c r="A46" s="575" t="s">
        <v>1208</v>
      </c>
      <c r="B46" s="576" t="s">
        <v>1209</v>
      </c>
      <c r="C46" s="576" t="s">
        <v>479</v>
      </c>
      <c r="D46" s="576" t="s">
        <v>1196</v>
      </c>
      <c r="E46" s="576" t="s">
        <v>1266</v>
      </c>
      <c r="F46" s="576" t="s">
        <v>1267</v>
      </c>
      <c r="G46" s="585">
        <v>61</v>
      </c>
      <c r="H46" s="585">
        <v>1769</v>
      </c>
      <c r="I46" s="576"/>
      <c r="J46" s="576">
        <v>29</v>
      </c>
      <c r="K46" s="585">
        <v>55</v>
      </c>
      <c r="L46" s="585">
        <v>1595</v>
      </c>
      <c r="M46" s="576"/>
      <c r="N46" s="576">
        <v>29</v>
      </c>
      <c r="O46" s="585">
        <v>611</v>
      </c>
      <c r="P46" s="585">
        <v>18330</v>
      </c>
      <c r="Q46" s="581"/>
      <c r="R46" s="586">
        <v>30</v>
      </c>
    </row>
    <row r="47" spans="1:18" ht="14.45" customHeight="1" x14ac:dyDescent="0.2">
      <c r="A47" s="575" t="s">
        <v>1208</v>
      </c>
      <c r="B47" s="576" t="s">
        <v>1209</v>
      </c>
      <c r="C47" s="576" t="s">
        <v>479</v>
      </c>
      <c r="D47" s="576" t="s">
        <v>1196</v>
      </c>
      <c r="E47" s="576" t="s">
        <v>1268</v>
      </c>
      <c r="F47" s="576" t="s">
        <v>1269</v>
      </c>
      <c r="G47" s="585">
        <v>80</v>
      </c>
      <c r="H47" s="585">
        <v>4880</v>
      </c>
      <c r="I47" s="576"/>
      <c r="J47" s="576">
        <v>61</v>
      </c>
      <c r="K47" s="585">
        <v>51</v>
      </c>
      <c r="L47" s="585">
        <v>3162</v>
      </c>
      <c r="M47" s="576"/>
      <c r="N47" s="576">
        <v>62</v>
      </c>
      <c r="O47" s="585">
        <v>26</v>
      </c>
      <c r="P47" s="585">
        <v>1716</v>
      </c>
      <c r="Q47" s="581"/>
      <c r="R47" s="586">
        <v>66</v>
      </c>
    </row>
    <row r="48" spans="1:18" ht="14.45" customHeight="1" x14ac:dyDescent="0.2">
      <c r="A48" s="575" t="s">
        <v>1208</v>
      </c>
      <c r="B48" s="576" t="s">
        <v>1209</v>
      </c>
      <c r="C48" s="576" t="s">
        <v>479</v>
      </c>
      <c r="D48" s="576" t="s">
        <v>1196</v>
      </c>
      <c r="E48" s="576" t="s">
        <v>1270</v>
      </c>
      <c r="F48" s="576" t="s">
        <v>1271</v>
      </c>
      <c r="G48" s="585">
        <v>203</v>
      </c>
      <c r="H48" s="585">
        <v>143521</v>
      </c>
      <c r="I48" s="576"/>
      <c r="J48" s="576">
        <v>707</v>
      </c>
      <c r="K48" s="585">
        <v>181</v>
      </c>
      <c r="L48" s="585">
        <v>128691</v>
      </c>
      <c r="M48" s="576"/>
      <c r="N48" s="576">
        <v>711</v>
      </c>
      <c r="O48" s="585">
        <v>1056</v>
      </c>
      <c r="P48" s="585">
        <v>811008</v>
      </c>
      <c r="Q48" s="581"/>
      <c r="R48" s="586">
        <v>768</v>
      </c>
    </row>
    <row r="49" spans="1:18" ht="14.45" customHeight="1" x14ac:dyDescent="0.2">
      <c r="A49" s="575" t="s">
        <v>1208</v>
      </c>
      <c r="B49" s="576" t="s">
        <v>1209</v>
      </c>
      <c r="C49" s="576" t="s">
        <v>479</v>
      </c>
      <c r="D49" s="576" t="s">
        <v>1196</v>
      </c>
      <c r="E49" s="576" t="s">
        <v>1272</v>
      </c>
      <c r="F49" s="576" t="s">
        <v>1273</v>
      </c>
      <c r="G49" s="585">
        <v>1115</v>
      </c>
      <c r="H49" s="585">
        <v>259795</v>
      </c>
      <c r="I49" s="576"/>
      <c r="J49" s="576">
        <v>233</v>
      </c>
      <c r="K49" s="585">
        <v>795</v>
      </c>
      <c r="L49" s="585">
        <v>186825</v>
      </c>
      <c r="M49" s="576"/>
      <c r="N49" s="576">
        <v>235</v>
      </c>
      <c r="O49" s="585">
        <v>3489</v>
      </c>
      <c r="P49" s="585">
        <v>886206</v>
      </c>
      <c r="Q49" s="581"/>
      <c r="R49" s="586">
        <v>254</v>
      </c>
    </row>
    <row r="50" spans="1:18" ht="14.45" customHeight="1" x14ac:dyDescent="0.2">
      <c r="A50" s="575" t="s">
        <v>1208</v>
      </c>
      <c r="B50" s="576" t="s">
        <v>1209</v>
      </c>
      <c r="C50" s="576" t="s">
        <v>479</v>
      </c>
      <c r="D50" s="576" t="s">
        <v>1196</v>
      </c>
      <c r="E50" s="576" t="s">
        <v>1274</v>
      </c>
      <c r="F50" s="576" t="s">
        <v>1275</v>
      </c>
      <c r="G50" s="585">
        <v>71</v>
      </c>
      <c r="H50" s="585">
        <v>33938</v>
      </c>
      <c r="I50" s="576"/>
      <c r="J50" s="576">
        <v>478</v>
      </c>
      <c r="K50" s="585">
        <v>49</v>
      </c>
      <c r="L50" s="585">
        <v>23618</v>
      </c>
      <c r="M50" s="576"/>
      <c r="N50" s="576">
        <v>482</v>
      </c>
      <c r="O50" s="585">
        <v>35</v>
      </c>
      <c r="P50" s="585">
        <v>17920</v>
      </c>
      <c r="Q50" s="581"/>
      <c r="R50" s="586">
        <v>512</v>
      </c>
    </row>
    <row r="51" spans="1:18" ht="14.45" customHeight="1" x14ac:dyDescent="0.2">
      <c r="A51" s="575" t="s">
        <v>1208</v>
      </c>
      <c r="B51" s="576" t="s">
        <v>1209</v>
      </c>
      <c r="C51" s="576" t="s">
        <v>479</v>
      </c>
      <c r="D51" s="576" t="s">
        <v>1196</v>
      </c>
      <c r="E51" s="576" t="s">
        <v>1276</v>
      </c>
      <c r="F51" s="576" t="s">
        <v>1277</v>
      </c>
      <c r="G51" s="585"/>
      <c r="H51" s="585"/>
      <c r="I51" s="576"/>
      <c r="J51" s="576"/>
      <c r="K51" s="585">
        <v>1</v>
      </c>
      <c r="L51" s="585">
        <v>1436</v>
      </c>
      <c r="M51" s="576"/>
      <c r="N51" s="576">
        <v>1436</v>
      </c>
      <c r="O51" s="585"/>
      <c r="P51" s="585"/>
      <c r="Q51" s="581"/>
      <c r="R51" s="586"/>
    </row>
    <row r="52" spans="1:18" ht="14.45" customHeight="1" x14ac:dyDescent="0.2">
      <c r="A52" s="575" t="s">
        <v>1208</v>
      </c>
      <c r="B52" s="576" t="s">
        <v>1209</v>
      </c>
      <c r="C52" s="576" t="s">
        <v>479</v>
      </c>
      <c r="D52" s="576" t="s">
        <v>1196</v>
      </c>
      <c r="E52" s="576" t="s">
        <v>1278</v>
      </c>
      <c r="F52" s="576" t="s">
        <v>1279</v>
      </c>
      <c r="G52" s="585"/>
      <c r="H52" s="585"/>
      <c r="I52" s="576"/>
      <c r="J52" s="576"/>
      <c r="K52" s="585"/>
      <c r="L52" s="585"/>
      <c r="M52" s="576"/>
      <c r="N52" s="576"/>
      <c r="O52" s="585">
        <v>10</v>
      </c>
      <c r="P52" s="585">
        <v>1170</v>
      </c>
      <c r="Q52" s="581"/>
      <c r="R52" s="586">
        <v>117</v>
      </c>
    </row>
    <row r="53" spans="1:18" ht="14.45" customHeight="1" x14ac:dyDescent="0.2">
      <c r="A53" s="575" t="s">
        <v>1208</v>
      </c>
      <c r="B53" s="576" t="s">
        <v>1209</v>
      </c>
      <c r="C53" s="576" t="s">
        <v>484</v>
      </c>
      <c r="D53" s="576" t="s">
        <v>1196</v>
      </c>
      <c r="E53" s="576" t="s">
        <v>1258</v>
      </c>
      <c r="F53" s="576" t="s">
        <v>1259</v>
      </c>
      <c r="G53" s="585">
        <v>2</v>
      </c>
      <c r="H53" s="585">
        <v>150</v>
      </c>
      <c r="I53" s="576"/>
      <c r="J53" s="576">
        <v>75</v>
      </c>
      <c r="K53" s="585"/>
      <c r="L53" s="585"/>
      <c r="M53" s="576"/>
      <c r="N53" s="576"/>
      <c r="O53" s="585"/>
      <c r="P53" s="585"/>
      <c r="Q53" s="581"/>
      <c r="R53" s="586"/>
    </row>
    <row r="54" spans="1:18" ht="14.45" customHeight="1" x14ac:dyDescent="0.2">
      <c r="A54" s="575" t="s">
        <v>1280</v>
      </c>
      <c r="B54" s="576" t="s">
        <v>1281</v>
      </c>
      <c r="C54" s="576" t="s">
        <v>479</v>
      </c>
      <c r="D54" s="576" t="s">
        <v>1196</v>
      </c>
      <c r="E54" s="576" t="s">
        <v>1236</v>
      </c>
      <c r="F54" s="576" t="s">
        <v>1237</v>
      </c>
      <c r="G54" s="585">
        <v>3</v>
      </c>
      <c r="H54" s="585">
        <v>114</v>
      </c>
      <c r="I54" s="576"/>
      <c r="J54" s="576">
        <v>38</v>
      </c>
      <c r="K54" s="585">
        <v>3</v>
      </c>
      <c r="L54" s="585">
        <v>114</v>
      </c>
      <c r="M54" s="576"/>
      <c r="N54" s="576">
        <v>38</v>
      </c>
      <c r="O54" s="585"/>
      <c r="P54" s="585"/>
      <c r="Q54" s="581"/>
      <c r="R54" s="586"/>
    </row>
    <row r="55" spans="1:18" ht="14.45" customHeight="1" x14ac:dyDescent="0.2">
      <c r="A55" s="575" t="s">
        <v>1280</v>
      </c>
      <c r="B55" s="576" t="s">
        <v>1281</v>
      </c>
      <c r="C55" s="576" t="s">
        <v>479</v>
      </c>
      <c r="D55" s="576" t="s">
        <v>1196</v>
      </c>
      <c r="E55" s="576" t="s">
        <v>1246</v>
      </c>
      <c r="F55" s="576" t="s">
        <v>1247</v>
      </c>
      <c r="G55" s="585">
        <v>576</v>
      </c>
      <c r="H55" s="585">
        <v>70272</v>
      </c>
      <c r="I55" s="576"/>
      <c r="J55" s="576">
        <v>122</v>
      </c>
      <c r="K55" s="585">
        <v>581</v>
      </c>
      <c r="L55" s="585">
        <v>71463</v>
      </c>
      <c r="M55" s="576"/>
      <c r="N55" s="576">
        <v>123</v>
      </c>
      <c r="O55" s="585"/>
      <c r="P55" s="585"/>
      <c r="Q55" s="581"/>
      <c r="R55" s="586"/>
    </row>
    <row r="56" spans="1:18" ht="14.45" customHeight="1" thickBot="1" x14ac:dyDescent="0.25">
      <c r="A56" s="567" t="s">
        <v>1280</v>
      </c>
      <c r="B56" s="568" t="s">
        <v>1281</v>
      </c>
      <c r="C56" s="568" t="s">
        <v>479</v>
      </c>
      <c r="D56" s="568" t="s">
        <v>1196</v>
      </c>
      <c r="E56" s="568" t="s">
        <v>1256</v>
      </c>
      <c r="F56" s="568" t="s">
        <v>1257</v>
      </c>
      <c r="G56" s="587">
        <v>3</v>
      </c>
      <c r="H56" s="587">
        <v>405</v>
      </c>
      <c r="I56" s="568"/>
      <c r="J56" s="568">
        <v>135</v>
      </c>
      <c r="K56" s="587">
        <v>3</v>
      </c>
      <c r="L56" s="587">
        <v>411</v>
      </c>
      <c r="M56" s="568"/>
      <c r="N56" s="568">
        <v>137</v>
      </c>
      <c r="O56" s="587"/>
      <c r="P56" s="587"/>
      <c r="Q56" s="573"/>
      <c r="R56" s="588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0D2E013A-2C72-4D16-8DDD-7B5049BBE147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51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29" t="s">
        <v>1283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1" t="s">
        <v>270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127</v>
      </c>
      <c r="H3" s="102">
        <f t="shared" ref="H3:Q3" si="0">SUBTOTAL(9,H6:H1048576)</f>
        <v>14359.350000000002</v>
      </c>
      <c r="I3" s="103">
        <f t="shared" si="0"/>
        <v>1890707.6299999997</v>
      </c>
      <c r="J3" s="74"/>
      <c r="K3" s="74"/>
      <c r="L3" s="103">
        <f t="shared" si="0"/>
        <v>13134.69</v>
      </c>
      <c r="M3" s="103">
        <f t="shared" si="0"/>
        <v>1716226.4299999997</v>
      </c>
      <c r="N3" s="74"/>
      <c r="O3" s="74"/>
      <c r="P3" s="103">
        <f t="shared" si="0"/>
        <v>158008</v>
      </c>
      <c r="Q3" s="103">
        <f t="shared" si="0"/>
        <v>32893444.910000004</v>
      </c>
      <c r="R3" s="75">
        <f>IF(M3=0,0,Q3/M3)</f>
        <v>19.166145174678384</v>
      </c>
      <c r="S3" s="104">
        <f>IF(P3=0,0,Q3/P3)</f>
        <v>208.17581964204348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5" t="s">
        <v>135</v>
      </c>
      <c r="E4" s="448" t="s">
        <v>95</v>
      </c>
      <c r="F4" s="453" t="s">
        <v>70</v>
      </c>
      <c r="G4" s="449" t="s">
        <v>69</v>
      </c>
      <c r="H4" s="450">
        <v>2019</v>
      </c>
      <c r="I4" s="451"/>
      <c r="J4" s="101"/>
      <c r="K4" s="101"/>
      <c r="L4" s="450">
        <v>2020</v>
      </c>
      <c r="M4" s="451"/>
      <c r="N4" s="101"/>
      <c r="O4" s="101"/>
      <c r="P4" s="450">
        <v>2021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24"/>
      <c r="B5" s="624"/>
      <c r="C5" s="625"/>
      <c r="D5" s="634"/>
      <c r="E5" s="626"/>
      <c r="F5" s="627"/>
      <c r="G5" s="628"/>
      <c r="H5" s="629" t="s">
        <v>71</v>
      </c>
      <c r="I5" s="630" t="s">
        <v>14</v>
      </c>
      <c r="J5" s="631"/>
      <c r="K5" s="631"/>
      <c r="L5" s="629" t="s">
        <v>71</v>
      </c>
      <c r="M5" s="630" t="s">
        <v>14</v>
      </c>
      <c r="N5" s="631"/>
      <c r="O5" s="631"/>
      <c r="P5" s="629" t="s">
        <v>71</v>
      </c>
      <c r="Q5" s="630" t="s">
        <v>14</v>
      </c>
      <c r="R5" s="632"/>
      <c r="S5" s="633"/>
    </row>
    <row r="6" spans="1:19" ht="14.45" customHeight="1" x14ac:dyDescent="0.2">
      <c r="A6" s="560"/>
      <c r="B6" s="561" t="s">
        <v>1195</v>
      </c>
      <c r="C6" s="561" t="s">
        <v>490</v>
      </c>
      <c r="D6" s="561" t="s">
        <v>1037</v>
      </c>
      <c r="E6" s="561" t="s">
        <v>1196</v>
      </c>
      <c r="F6" s="561" t="s">
        <v>1199</v>
      </c>
      <c r="G6" s="561" t="s">
        <v>1200</v>
      </c>
      <c r="H6" s="116"/>
      <c r="I6" s="116"/>
      <c r="J6" s="561"/>
      <c r="K6" s="561"/>
      <c r="L6" s="116"/>
      <c r="M6" s="116"/>
      <c r="N6" s="561"/>
      <c r="O6" s="561"/>
      <c r="P6" s="116">
        <v>280</v>
      </c>
      <c r="Q6" s="116">
        <v>58584</v>
      </c>
      <c r="R6" s="566"/>
      <c r="S6" s="584">
        <v>209.22857142857143</v>
      </c>
    </row>
    <row r="7" spans="1:19" ht="14.45" customHeight="1" x14ac:dyDescent="0.2">
      <c r="A7" s="575"/>
      <c r="B7" s="576" t="s">
        <v>1195</v>
      </c>
      <c r="C7" s="576" t="s">
        <v>490</v>
      </c>
      <c r="D7" s="576" t="s">
        <v>1025</v>
      </c>
      <c r="E7" s="576" t="s">
        <v>1196</v>
      </c>
      <c r="F7" s="576" t="s">
        <v>1197</v>
      </c>
      <c r="G7" s="576" t="s">
        <v>1198</v>
      </c>
      <c r="H7" s="585"/>
      <c r="I7" s="585"/>
      <c r="J7" s="576"/>
      <c r="K7" s="576"/>
      <c r="L7" s="585"/>
      <c r="M7" s="585"/>
      <c r="N7" s="576"/>
      <c r="O7" s="576"/>
      <c r="P7" s="585">
        <v>19</v>
      </c>
      <c r="Q7" s="585">
        <v>3971</v>
      </c>
      <c r="R7" s="581"/>
      <c r="S7" s="586">
        <v>209</v>
      </c>
    </row>
    <row r="8" spans="1:19" ht="14.45" customHeight="1" x14ac:dyDescent="0.2">
      <c r="A8" s="575"/>
      <c r="B8" s="576" t="s">
        <v>1195</v>
      </c>
      <c r="C8" s="576" t="s">
        <v>490</v>
      </c>
      <c r="D8" s="576" t="s">
        <v>1025</v>
      </c>
      <c r="E8" s="576" t="s">
        <v>1196</v>
      </c>
      <c r="F8" s="576" t="s">
        <v>1199</v>
      </c>
      <c r="G8" s="576" t="s">
        <v>1200</v>
      </c>
      <c r="H8" s="585"/>
      <c r="I8" s="585"/>
      <c r="J8" s="576"/>
      <c r="K8" s="576"/>
      <c r="L8" s="585"/>
      <c r="M8" s="585"/>
      <c r="N8" s="576"/>
      <c r="O8" s="576"/>
      <c r="P8" s="585">
        <v>13012</v>
      </c>
      <c r="Q8" s="585">
        <v>2720536</v>
      </c>
      <c r="R8" s="581"/>
      <c r="S8" s="586">
        <v>209.07900399631109</v>
      </c>
    </row>
    <row r="9" spans="1:19" ht="14.45" customHeight="1" x14ac:dyDescent="0.2">
      <c r="A9" s="575"/>
      <c r="B9" s="576" t="s">
        <v>1195</v>
      </c>
      <c r="C9" s="576" t="s">
        <v>490</v>
      </c>
      <c r="D9" s="576" t="s">
        <v>1025</v>
      </c>
      <c r="E9" s="576" t="s">
        <v>1196</v>
      </c>
      <c r="F9" s="576" t="s">
        <v>1203</v>
      </c>
      <c r="G9" s="576" t="s">
        <v>1204</v>
      </c>
      <c r="H9" s="585"/>
      <c r="I9" s="585"/>
      <c r="J9" s="576"/>
      <c r="K9" s="576"/>
      <c r="L9" s="585"/>
      <c r="M9" s="585"/>
      <c r="N9" s="576"/>
      <c r="O9" s="576"/>
      <c r="P9" s="585">
        <v>1</v>
      </c>
      <c r="Q9" s="585">
        <v>0</v>
      </c>
      <c r="R9" s="581"/>
      <c r="S9" s="586">
        <v>0</v>
      </c>
    </row>
    <row r="10" spans="1:19" ht="14.45" customHeight="1" x14ac:dyDescent="0.2">
      <c r="A10" s="575"/>
      <c r="B10" s="576" t="s">
        <v>1195</v>
      </c>
      <c r="C10" s="576" t="s">
        <v>490</v>
      </c>
      <c r="D10" s="576" t="s">
        <v>1041</v>
      </c>
      <c r="E10" s="576" t="s">
        <v>1196</v>
      </c>
      <c r="F10" s="576" t="s">
        <v>1199</v>
      </c>
      <c r="G10" s="576" t="s">
        <v>1200</v>
      </c>
      <c r="H10" s="585"/>
      <c r="I10" s="585"/>
      <c r="J10" s="576"/>
      <c r="K10" s="576"/>
      <c r="L10" s="585"/>
      <c r="M10" s="585"/>
      <c r="N10" s="576"/>
      <c r="O10" s="576"/>
      <c r="P10" s="585">
        <v>196</v>
      </c>
      <c r="Q10" s="585">
        <v>40964</v>
      </c>
      <c r="R10" s="581"/>
      <c r="S10" s="586">
        <v>209</v>
      </c>
    </row>
    <row r="11" spans="1:19" ht="14.45" customHeight="1" x14ac:dyDescent="0.2">
      <c r="A11" s="575"/>
      <c r="B11" s="576" t="s">
        <v>1195</v>
      </c>
      <c r="C11" s="576" t="s">
        <v>490</v>
      </c>
      <c r="D11" s="576" t="s">
        <v>620</v>
      </c>
      <c r="E11" s="576" t="s">
        <v>1196</v>
      </c>
      <c r="F11" s="576" t="s">
        <v>1197</v>
      </c>
      <c r="G11" s="576" t="s">
        <v>1198</v>
      </c>
      <c r="H11" s="585"/>
      <c r="I11" s="585"/>
      <c r="J11" s="576"/>
      <c r="K11" s="576"/>
      <c r="L11" s="585"/>
      <c r="M11" s="585"/>
      <c r="N11" s="576"/>
      <c r="O11" s="576"/>
      <c r="P11" s="585">
        <v>2</v>
      </c>
      <c r="Q11" s="585">
        <v>418</v>
      </c>
      <c r="R11" s="581"/>
      <c r="S11" s="586">
        <v>209</v>
      </c>
    </row>
    <row r="12" spans="1:19" ht="14.45" customHeight="1" x14ac:dyDescent="0.2">
      <c r="A12" s="575"/>
      <c r="B12" s="576" t="s">
        <v>1195</v>
      </c>
      <c r="C12" s="576" t="s">
        <v>490</v>
      </c>
      <c r="D12" s="576" t="s">
        <v>620</v>
      </c>
      <c r="E12" s="576" t="s">
        <v>1196</v>
      </c>
      <c r="F12" s="576" t="s">
        <v>1199</v>
      </c>
      <c r="G12" s="576" t="s">
        <v>1200</v>
      </c>
      <c r="H12" s="585"/>
      <c r="I12" s="585"/>
      <c r="J12" s="576"/>
      <c r="K12" s="576"/>
      <c r="L12" s="585"/>
      <c r="M12" s="585"/>
      <c r="N12" s="576"/>
      <c r="O12" s="576"/>
      <c r="P12" s="585">
        <v>1833</v>
      </c>
      <c r="Q12" s="585">
        <v>383331</v>
      </c>
      <c r="R12" s="581"/>
      <c r="S12" s="586">
        <v>209.12765957446808</v>
      </c>
    </row>
    <row r="13" spans="1:19" ht="14.45" customHeight="1" x14ac:dyDescent="0.2">
      <c r="A13" s="575"/>
      <c r="B13" s="576" t="s">
        <v>1195</v>
      </c>
      <c r="C13" s="576" t="s">
        <v>490</v>
      </c>
      <c r="D13" s="576" t="s">
        <v>1042</v>
      </c>
      <c r="E13" s="576" t="s">
        <v>1196</v>
      </c>
      <c r="F13" s="576" t="s">
        <v>1197</v>
      </c>
      <c r="G13" s="576" t="s">
        <v>1198</v>
      </c>
      <c r="H13" s="585"/>
      <c r="I13" s="585"/>
      <c r="J13" s="576"/>
      <c r="K13" s="576"/>
      <c r="L13" s="585"/>
      <c r="M13" s="585"/>
      <c r="N13" s="576"/>
      <c r="O13" s="576"/>
      <c r="P13" s="585">
        <v>44</v>
      </c>
      <c r="Q13" s="585">
        <v>9196</v>
      </c>
      <c r="R13" s="581"/>
      <c r="S13" s="586">
        <v>209</v>
      </c>
    </row>
    <row r="14" spans="1:19" ht="14.45" customHeight="1" x14ac:dyDescent="0.2">
      <c r="A14" s="575"/>
      <c r="B14" s="576" t="s">
        <v>1195</v>
      </c>
      <c r="C14" s="576" t="s">
        <v>490</v>
      </c>
      <c r="D14" s="576" t="s">
        <v>1042</v>
      </c>
      <c r="E14" s="576" t="s">
        <v>1196</v>
      </c>
      <c r="F14" s="576" t="s">
        <v>1199</v>
      </c>
      <c r="G14" s="576" t="s">
        <v>1200</v>
      </c>
      <c r="H14" s="585"/>
      <c r="I14" s="585"/>
      <c r="J14" s="576"/>
      <c r="K14" s="576"/>
      <c r="L14" s="585"/>
      <c r="M14" s="585"/>
      <c r="N14" s="576"/>
      <c r="O14" s="576"/>
      <c r="P14" s="585">
        <v>696</v>
      </c>
      <c r="Q14" s="585">
        <v>145596</v>
      </c>
      <c r="R14" s="581"/>
      <c r="S14" s="586">
        <v>209.18965517241378</v>
      </c>
    </row>
    <row r="15" spans="1:19" ht="14.45" customHeight="1" x14ac:dyDescent="0.2">
      <c r="A15" s="575"/>
      <c r="B15" s="576" t="s">
        <v>1195</v>
      </c>
      <c r="C15" s="576" t="s">
        <v>490</v>
      </c>
      <c r="D15" s="576" t="s">
        <v>1047</v>
      </c>
      <c r="E15" s="576" t="s">
        <v>1196</v>
      </c>
      <c r="F15" s="576" t="s">
        <v>1199</v>
      </c>
      <c r="G15" s="576" t="s">
        <v>1200</v>
      </c>
      <c r="H15" s="585"/>
      <c r="I15" s="585"/>
      <c r="J15" s="576"/>
      <c r="K15" s="576"/>
      <c r="L15" s="585"/>
      <c r="M15" s="585"/>
      <c r="N15" s="576"/>
      <c r="O15" s="576"/>
      <c r="P15" s="585">
        <v>90</v>
      </c>
      <c r="Q15" s="585">
        <v>18810</v>
      </c>
      <c r="R15" s="581"/>
      <c r="S15" s="586">
        <v>209</v>
      </c>
    </row>
    <row r="16" spans="1:19" ht="14.45" customHeight="1" x14ac:dyDescent="0.2">
      <c r="A16" s="575"/>
      <c r="B16" s="576" t="s">
        <v>1195</v>
      </c>
      <c r="C16" s="576" t="s">
        <v>490</v>
      </c>
      <c r="D16" s="576" t="s">
        <v>1048</v>
      </c>
      <c r="E16" s="576" t="s">
        <v>1196</v>
      </c>
      <c r="F16" s="576" t="s">
        <v>1199</v>
      </c>
      <c r="G16" s="576" t="s">
        <v>1200</v>
      </c>
      <c r="H16" s="585"/>
      <c r="I16" s="585"/>
      <c r="J16" s="576"/>
      <c r="K16" s="576"/>
      <c r="L16" s="585"/>
      <c r="M16" s="585"/>
      <c r="N16" s="576"/>
      <c r="O16" s="576"/>
      <c r="P16" s="585">
        <v>371</v>
      </c>
      <c r="Q16" s="585">
        <v>77625</v>
      </c>
      <c r="R16" s="581"/>
      <c r="S16" s="586">
        <v>209.23180592991915</v>
      </c>
    </row>
    <row r="17" spans="1:19" ht="14.45" customHeight="1" x14ac:dyDescent="0.2">
      <c r="A17" s="575"/>
      <c r="B17" s="576" t="s">
        <v>1195</v>
      </c>
      <c r="C17" s="576" t="s">
        <v>490</v>
      </c>
      <c r="D17" s="576" t="s">
        <v>1049</v>
      </c>
      <c r="E17" s="576" t="s">
        <v>1196</v>
      </c>
      <c r="F17" s="576" t="s">
        <v>1199</v>
      </c>
      <c r="G17" s="576" t="s">
        <v>1200</v>
      </c>
      <c r="H17" s="585"/>
      <c r="I17" s="585"/>
      <c r="J17" s="576"/>
      <c r="K17" s="576"/>
      <c r="L17" s="585"/>
      <c r="M17" s="585"/>
      <c r="N17" s="576"/>
      <c r="O17" s="576"/>
      <c r="P17" s="585">
        <v>628</v>
      </c>
      <c r="Q17" s="585">
        <v>131348</v>
      </c>
      <c r="R17" s="581"/>
      <c r="S17" s="586">
        <v>209.15286624203821</v>
      </c>
    </row>
    <row r="18" spans="1:19" ht="14.45" customHeight="1" x14ac:dyDescent="0.2">
      <c r="A18" s="575"/>
      <c r="B18" s="576" t="s">
        <v>1195</v>
      </c>
      <c r="C18" s="576" t="s">
        <v>490</v>
      </c>
      <c r="D18" s="576" t="s">
        <v>1051</v>
      </c>
      <c r="E18" s="576" t="s">
        <v>1196</v>
      </c>
      <c r="F18" s="576" t="s">
        <v>1199</v>
      </c>
      <c r="G18" s="576" t="s">
        <v>1200</v>
      </c>
      <c r="H18" s="585"/>
      <c r="I18" s="585"/>
      <c r="J18" s="576"/>
      <c r="K18" s="576"/>
      <c r="L18" s="585"/>
      <c r="M18" s="585"/>
      <c r="N18" s="576"/>
      <c r="O18" s="576"/>
      <c r="P18" s="585">
        <v>689</v>
      </c>
      <c r="Q18" s="585">
        <v>144001</v>
      </c>
      <c r="R18" s="581"/>
      <c r="S18" s="586">
        <v>209</v>
      </c>
    </row>
    <row r="19" spans="1:19" ht="14.45" customHeight="1" x14ac:dyDescent="0.2">
      <c r="A19" s="575"/>
      <c r="B19" s="576" t="s">
        <v>1195</v>
      </c>
      <c r="C19" s="576" t="s">
        <v>490</v>
      </c>
      <c r="D19" s="576" t="s">
        <v>1052</v>
      </c>
      <c r="E19" s="576" t="s">
        <v>1196</v>
      </c>
      <c r="F19" s="576" t="s">
        <v>1199</v>
      </c>
      <c r="G19" s="576" t="s">
        <v>1200</v>
      </c>
      <c r="H19" s="585"/>
      <c r="I19" s="585"/>
      <c r="J19" s="576"/>
      <c r="K19" s="576"/>
      <c r="L19" s="585"/>
      <c r="M19" s="585"/>
      <c r="N19" s="576"/>
      <c r="O19" s="576"/>
      <c r="P19" s="585">
        <v>186</v>
      </c>
      <c r="Q19" s="585">
        <v>38874</v>
      </c>
      <c r="R19" s="581"/>
      <c r="S19" s="586">
        <v>209</v>
      </c>
    </row>
    <row r="20" spans="1:19" ht="14.45" customHeight="1" x14ac:dyDescent="0.2">
      <c r="A20" s="575"/>
      <c r="B20" s="576" t="s">
        <v>1195</v>
      </c>
      <c r="C20" s="576" t="s">
        <v>490</v>
      </c>
      <c r="D20" s="576" t="s">
        <v>1053</v>
      </c>
      <c r="E20" s="576" t="s">
        <v>1196</v>
      </c>
      <c r="F20" s="576" t="s">
        <v>1199</v>
      </c>
      <c r="G20" s="576" t="s">
        <v>1200</v>
      </c>
      <c r="H20" s="585"/>
      <c r="I20" s="585"/>
      <c r="J20" s="576"/>
      <c r="K20" s="576"/>
      <c r="L20" s="585"/>
      <c r="M20" s="585"/>
      <c r="N20" s="576"/>
      <c r="O20" s="576"/>
      <c r="P20" s="585">
        <v>526</v>
      </c>
      <c r="Q20" s="585">
        <v>110038</v>
      </c>
      <c r="R20" s="581"/>
      <c r="S20" s="586">
        <v>209.1977186311787</v>
      </c>
    </row>
    <row r="21" spans="1:19" ht="14.45" customHeight="1" x14ac:dyDescent="0.2">
      <c r="A21" s="575"/>
      <c r="B21" s="576" t="s">
        <v>1195</v>
      </c>
      <c r="C21" s="576" t="s">
        <v>490</v>
      </c>
      <c r="D21" s="576" t="s">
        <v>1054</v>
      </c>
      <c r="E21" s="576" t="s">
        <v>1196</v>
      </c>
      <c r="F21" s="576" t="s">
        <v>1197</v>
      </c>
      <c r="G21" s="576" t="s">
        <v>1198</v>
      </c>
      <c r="H21" s="585"/>
      <c r="I21" s="585"/>
      <c r="J21" s="576"/>
      <c r="K21" s="576"/>
      <c r="L21" s="585"/>
      <c r="M21" s="585"/>
      <c r="N21" s="576"/>
      <c r="O21" s="576"/>
      <c r="P21" s="585">
        <v>83</v>
      </c>
      <c r="Q21" s="585">
        <v>17347</v>
      </c>
      <c r="R21" s="581"/>
      <c r="S21" s="586">
        <v>209</v>
      </c>
    </row>
    <row r="22" spans="1:19" ht="14.45" customHeight="1" x14ac:dyDescent="0.2">
      <c r="A22" s="575"/>
      <c r="B22" s="576" t="s">
        <v>1195</v>
      </c>
      <c r="C22" s="576" t="s">
        <v>490</v>
      </c>
      <c r="D22" s="576" t="s">
        <v>1054</v>
      </c>
      <c r="E22" s="576" t="s">
        <v>1196</v>
      </c>
      <c r="F22" s="576" t="s">
        <v>1199</v>
      </c>
      <c r="G22" s="576" t="s">
        <v>1200</v>
      </c>
      <c r="H22" s="585"/>
      <c r="I22" s="585"/>
      <c r="J22" s="576"/>
      <c r="K22" s="576"/>
      <c r="L22" s="585"/>
      <c r="M22" s="585"/>
      <c r="N22" s="576"/>
      <c r="O22" s="576"/>
      <c r="P22" s="585">
        <v>1564</v>
      </c>
      <c r="Q22" s="585">
        <v>327204</v>
      </c>
      <c r="R22" s="581"/>
      <c r="S22" s="586">
        <v>209.20971867007674</v>
      </c>
    </row>
    <row r="23" spans="1:19" ht="14.45" customHeight="1" x14ac:dyDescent="0.2">
      <c r="A23" s="575"/>
      <c r="B23" s="576" t="s">
        <v>1195</v>
      </c>
      <c r="C23" s="576" t="s">
        <v>490</v>
      </c>
      <c r="D23" s="576" t="s">
        <v>1054</v>
      </c>
      <c r="E23" s="576" t="s">
        <v>1196</v>
      </c>
      <c r="F23" s="576" t="s">
        <v>1201</v>
      </c>
      <c r="G23" s="576" t="s">
        <v>1202</v>
      </c>
      <c r="H23" s="585"/>
      <c r="I23" s="585"/>
      <c r="J23" s="576"/>
      <c r="K23" s="576"/>
      <c r="L23" s="585"/>
      <c r="M23" s="585"/>
      <c r="N23" s="576"/>
      <c r="O23" s="576"/>
      <c r="P23" s="585">
        <v>38</v>
      </c>
      <c r="Q23" s="585">
        <v>7942</v>
      </c>
      <c r="R23" s="581"/>
      <c r="S23" s="586">
        <v>209</v>
      </c>
    </row>
    <row r="24" spans="1:19" ht="14.45" customHeight="1" x14ac:dyDescent="0.2">
      <c r="A24" s="575"/>
      <c r="B24" s="576" t="s">
        <v>1195</v>
      </c>
      <c r="C24" s="576" t="s">
        <v>490</v>
      </c>
      <c r="D24" s="576" t="s">
        <v>1059</v>
      </c>
      <c r="E24" s="576" t="s">
        <v>1196</v>
      </c>
      <c r="F24" s="576" t="s">
        <v>1199</v>
      </c>
      <c r="G24" s="576" t="s">
        <v>1200</v>
      </c>
      <c r="H24" s="585"/>
      <c r="I24" s="585"/>
      <c r="J24" s="576"/>
      <c r="K24" s="576"/>
      <c r="L24" s="585"/>
      <c r="M24" s="585"/>
      <c r="N24" s="576"/>
      <c r="O24" s="576"/>
      <c r="P24" s="585">
        <v>1000</v>
      </c>
      <c r="Q24" s="585">
        <v>209314</v>
      </c>
      <c r="R24" s="581"/>
      <c r="S24" s="586">
        <v>209.31399999999999</v>
      </c>
    </row>
    <row r="25" spans="1:19" ht="14.45" customHeight="1" x14ac:dyDescent="0.2">
      <c r="A25" s="575"/>
      <c r="B25" s="576" t="s">
        <v>1195</v>
      </c>
      <c r="C25" s="576" t="s">
        <v>490</v>
      </c>
      <c r="D25" s="576" t="s">
        <v>1060</v>
      </c>
      <c r="E25" s="576" t="s">
        <v>1196</v>
      </c>
      <c r="F25" s="576" t="s">
        <v>1197</v>
      </c>
      <c r="G25" s="576" t="s">
        <v>1198</v>
      </c>
      <c r="H25" s="585"/>
      <c r="I25" s="585"/>
      <c r="J25" s="576"/>
      <c r="K25" s="576"/>
      <c r="L25" s="585"/>
      <c r="M25" s="585"/>
      <c r="N25" s="576"/>
      <c r="O25" s="576"/>
      <c r="P25" s="585">
        <v>57</v>
      </c>
      <c r="Q25" s="585">
        <v>11913</v>
      </c>
      <c r="R25" s="581"/>
      <c r="S25" s="586">
        <v>209</v>
      </c>
    </row>
    <row r="26" spans="1:19" ht="14.45" customHeight="1" x14ac:dyDescent="0.2">
      <c r="A26" s="575"/>
      <c r="B26" s="576" t="s">
        <v>1195</v>
      </c>
      <c r="C26" s="576" t="s">
        <v>490</v>
      </c>
      <c r="D26" s="576" t="s">
        <v>1060</v>
      </c>
      <c r="E26" s="576" t="s">
        <v>1196</v>
      </c>
      <c r="F26" s="576" t="s">
        <v>1199</v>
      </c>
      <c r="G26" s="576" t="s">
        <v>1200</v>
      </c>
      <c r="H26" s="585"/>
      <c r="I26" s="585"/>
      <c r="J26" s="576"/>
      <c r="K26" s="576"/>
      <c r="L26" s="585"/>
      <c r="M26" s="585"/>
      <c r="N26" s="576"/>
      <c r="O26" s="576"/>
      <c r="P26" s="585">
        <v>271</v>
      </c>
      <c r="Q26" s="585">
        <v>56781</v>
      </c>
      <c r="R26" s="581"/>
      <c r="S26" s="586">
        <v>209.52398523985241</v>
      </c>
    </row>
    <row r="27" spans="1:19" ht="14.45" customHeight="1" x14ac:dyDescent="0.2">
      <c r="A27" s="575"/>
      <c r="B27" s="576" t="s">
        <v>1195</v>
      </c>
      <c r="C27" s="576" t="s">
        <v>490</v>
      </c>
      <c r="D27" s="576" t="s">
        <v>1063</v>
      </c>
      <c r="E27" s="576" t="s">
        <v>1196</v>
      </c>
      <c r="F27" s="576" t="s">
        <v>1199</v>
      </c>
      <c r="G27" s="576" t="s">
        <v>1200</v>
      </c>
      <c r="H27" s="585"/>
      <c r="I27" s="585"/>
      <c r="J27" s="576"/>
      <c r="K27" s="576"/>
      <c r="L27" s="585"/>
      <c r="M27" s="585"/>
      <c r="N27" s="576"/>
      <c r="O27" s="576"/>
      <c r="P27" s="585">
        <v>906</v>
      </c>
      <c r="Q27" s="585">
        <v>189504</v>
      </c>
      <c r="R27" s="581"/>
      <c r="S27" s="586">
        <v>209.16556291390728</v>
      </c>
    </row>
    <row r="28" spans="1:19" ht="14.45" customHeight="1" x14ac:dyDescent="0.2">
      <c r="A28" s="575"/>
      <c r="B28" s="576" t="s">
        <v>1195</v>
      </c>
      <c r="C28" s="576" t="s">
        <v>490</v>
      </c>
      <c r="D28" s="576" t="s">
        <v>1065</v>
      </c>
      <c r="E28" s="576" t="s">
        <v>1196</v>
      </c>
      <c r="F28" s="576" t="s">
        <v>1199</v>
      </c>
      <c r="G28" s="576" t="s">
        <v>1200</v>
      </c>
      <c r="H28" s="585"/>
      <c r="I28" s="585"/>
      <c r="J28" s="576"/>
      <c r="K28" s="576"/>
      <c r="L28" s="585"/>
      <c r="M28" s="585"/>
      <c r="N28" s="576"/>
      <c r="O28" s="576"/>
      <c r="P28" s="585">
        <v>197</v>
      </c>
      <c r="Q28" s="585">
        <v>41173</v>
      </c>
      <c r="R28" s="581"/>
      <c r="S28" s="586">
        <v>209</v>
      </c>
    </row>
    <row r="29" spans="1:19" ht="14.45" customHeight="1" x14ac:dyDescent="0.2">
      <c r="A29" s="575"/>
      <c r="B29" s="576" t="s">
        <v>1195</v>
      </c>
      <c r="C29" s="576" t="s">
        <v>490</v>
      </c>
      <c r="D29" s="576" t="s">
        <v>1069</v>
      </c>
      <c r="E29" s="576" t="s">
        <v>1196</v>
      </c>
      <c r="F29" s="576" t="s">
        <v>1199</v>
      </c>
      <c r="G29" s="576" t="s">
        <v>1200</v>
      </c>
      <c r="H29" s="585"/>
      <c r="I29" s="585"/>
      <c r="J29" s="576"/>
      <c r="K29" s="576"/>
      <c r="L29" s="585"/>
      <c r="M29" s="585"/>
      <c r="N29" s="576"/>
      <c r="O29" s="576"/>
      <c r="P29" s="585">
        <v>43</v>
      </c>
      <c r="Q29" s="585">
        <v>8987</v>
      </c>
      <c r="R29" s="581"/>
      <c r="S29" s="586">
        <v>209</v>
      </c>
    </row>
    <row r="30" spans="1:19" ht="14.45" customHeight="1" x14ac:dyDescent="0.2">
      <c r="A30" s="575"/>
      <c r="B30" s="576" t="s">
        <v>1195</v>
      </c>
      <c r="C30" s="576" t="s">
        <v>490</v>
      </c>
      <c r="D30" s="576" t="s">
        <v>1069</v>
      </c>
      <c r="E30" s="576" t="s">
        <v>1196</v>
      </c>
      <c r="F30" s="576" t="s">
        <v>1201</v>
      </c>
      <c r="G30" s="576" t="s">
        <v>1202</v>
      </c>
      <c r="H30" s="585"/>
      <c r="I30" s="585"/>
      <c r="J30" s="576"/>
      <c r="K30" s="576"/>
      <c r="L30" s="585"/>
      <c r="M30" s="585"/>
      <c r="N30" s="576"/>
      <c r="O30" s="576"/>
      <c r="P30" s="585">
        <v>13</v>
      </c>
      <c r="Q30" s="585">
        <v>2717</v>
      </c>
      <c r="R30" s="581"/>
      <c r="S30" s="586">
        <v>209</v>
      </c>
    </row>
    <row r="31" spans="1:19" ht="14.45" customHeight="1" x14ac:dyDescent="0.2">
      <c r="A31" s="575"/>
      <c r="B31" s="576" t="s">
        <v>1195</v>
      </c>
      <c r="C31" s="576" t="s">
        <v>490</v>
      </c>
      <c r="D31" s="576" t="s">
        <v>1071</v>
      </c>
      <c r="E31" s="576" t="s">
        <v>1196</v>
      </c>
      <c r="F31" s="576" t="s">
        <v>1197</v>
      </c>
      <c r="G31" s="576" t="s">
        <v>1198</v>
      </c>
      <c r="H31" s="585"/>
      <c r="I31" s="585"/>
      <c r="J31" s="576"/>
      <c r="K31" s="576"/>
      <c r="L31" s="585"/>
      <c r="M31" s="585"/>
      <c r="N31" s="576"/>
      <c r="O31" s="576"/>
      <c r="P31" s="585">
        <v>66</v>
      </c>
      <c r="Q31" s="585">
        <v>13794</v>
      </c>
      <c r="R31" s="581"/>
      <c r="S31" s="586">
        <v>209</v>
      </c>
    </row>
    <row r="32" spans="1:19" ht="14.45" customHeight="1" x14ac:dyDescent="0.2">
      <c r="A32" s="575"/>
      <c r="B32" s="576" t="s">
        <v>1195</v>
      </c>
      <c r="C32" s="576" t="s">
        <v>490</v>
      </c>
      <c r="D32" s="576" t="s">
        <v>1071</v>
      </c>
      <c r="E32" s="576" t="s">
        <v>1196</v>
      </c>
      <c r="F32" s="576" t="s">
        <v>1199</v>
      </c>
      <c r="G32" s="576" t="s">
        <v>1200</v>
      </c>
      <c r="H32" s="585"/>
      <c r="I32" s="585"/>
      <c r="J32" s="576"/>
      <c r="K32" s="576"/>
      <c r="L32" s="585"/>
      <c r="M32" s="585"/>
      <c r="N32" s="576"/>
      <c r="O32" s="576"/>
      <c r="P32" s="585">
        <v>3676</v>
      </c>
      <c r="Q32" s="585">
        <v>768468</v>
      </c>
      <c r="R32" s="581"/>
      <c r="S32" s="586">
        <v>209.05005440696408</v>
      </c>
    </row>
    <row r="33" spans="1:19" ht="14.45" customHeight="1" x14ac:dyDescent="0.2">
      <c r="A33" s="575"/>
      <c r="B33" s="576" t="s">
        <v>1195</v>
      </c>
      <c r="C33" s="576" t="s">
        <v>490</v>
      </c>
      <c r="D33" s="576" t="s">
        <v>1073</v>
      </c>
      <c r="E33" s="576" t="s">
        <v>1196</v>
      </c>
      <c r="F33" s="576" t="s">
        <v>1199</v>
      </c>
      <c r="G33" s="576" t="s">
        <v>1200</v>
      </c>
      <c r="H33" s="585"/>
      <c r="I33" s="585"/>
      <c r="J33" s="576"/>
      <c r="K33" s="576"/>
      <c r="L33" s="585"/>
      <c r="M33" s="585"/>
      <c r="N33" s="576"/>
      <c r="O33" s="576"/>
      <c r="P33" s="585">
        <v>198</v>
      </c>
      <c r="Q33" s="585">
        <v>41382</v>
      </c>
      <c r="R33" s="581"/>
      <c r="S33" s="586">
        <v>209</v>
      </c>
    </row>
    <row r="34" spans="1:19" ht="14.45" customHeight="1" x14ac:dyDescent="0.2">
      <c r="A34" s="575"/>
      <c r="B34" s="576" t="s">
        <v>1195</v>
      </c>
      <c r="C34" s="576" t="s">
        <v>490</v>
      </c>
      <c r="D34" s="576" t="s">
        <v>1074</v>
      </c>
      <c r="E34" s="576" t="s">
        <v>1196</v>
      </c>
      <c r="F34" s="576" t="s">
        <v>1199</v>
      </c>
      <c r="G34" s="576" t="s">
        <v>1200</v>
      </c>
      <c r="H34" s="585"/>
      <c r="I34" s="585"/>
      <c r="J34" s="576"/>
      <c r="K34" s="576"/>
      <c r="L34" s="585"/>
      <c r="M34" s="585"/>
      <c r="N34" s="576"/>
      <c r="O34" s="576"/>
      <c r="P34" s="585">
        <v>179</v>
      </c>
      <c r="Q34" s="585">
        <v>37411</v>
      </c>
      <c r="R34" s="581"/>
      <c r="S34" s="586">
        <v>209</v>
      </c>
    </row>
    <row r="35" spans="1:19" ht="14.45" customHeight="1" x14ac:dyDescent="0.2">
      <c r="A35" s="575"/>
      <c r="B35" s="576" t="s">
        <v>1195</v>
      </c>
      <c r="C35" s="576" t="s">
        <v>490</v>
      </c>
      <c r="D35" s="576" t="s">
        <v>1075</v>
      </c>
      <c r="E35" s="576" t="s">
        <v>1196</v>
      </c>
      <c r="F35" s="576" t="s">
        <v>1197</v>
      </c>
      <c r="G35" s="576" t="s">
        <v>1198</v>
      </c>
      <c r="H35" s="585"/>
      <c r="I35" s="585"/>
      <c r="J35" s="576"/>
      <c r="K35" s="576"/>
      <c r="L35" s="585"/>
      <c r="M35" s="585"/>
      <c r="N35" s="576"/>
      <c r="O35" s="576"/>
      <c r="P35" s="585">
        <v>43</v>
      </c>
      <c r="Q35" s="585">
        <v>8987</v>
      </c>
      <c r="R35" s="581"/>
      <c r="S35" s="586">
        <v>209</v>
      </c>
    </row>
    <row r="36" spans="1:19" ht="14.45" customHeight="1" x14ac:dyDescent="0.2">
      <c r="A36" s="575"/>
      <c r="B36" s="576" t="s">
        <v>1195</v>
      </c>
      <c r="C36" s="576" t="s">
        <v>490</v>
      </c>
      <c r="D36" s="576" t="s">
        <v>1075</v>
      </c>
      <c r="E36" s="576" t="s">
        <v>1196</v>
      </c>
      <c r="F36" s="576" t="s">
        <v>1199</v>
      </c>
      <c r="G36" s="576" t="s">
        <v>1200</v>
      </c>
      <c r="H36" s="585"/>
      <c r="I36" s="585"/>
      <c r="J36" s="576"/>
      <c r="K36" s="576"/>
      <c r="L36" s="585"/>
      <c r="M36" s="585"/>
      <c r="N36" s="576"/>
      <c r="O36" s="576"/>
      <c r="P36" s="585">
        <v>296</v>
      </c>
      <c r="Q36" s="585">
        <v>61864</v>
      </c>
      <c r="R36" s="581"/>
      <c r="S36" s="586">
        <v>209</v>
      </c>
    </row>
    <row r="37" spans="1:19" ht="14.45" customHeight="1" x14ac:dyDescent="0.2">
      <c r="A37" s="575"/>
      <c r="B37" s="576" t="s">
        <v>1195</v>
      </c>
      <c r="C37" s="576" t="s">
        <v>490</v>
      </c>
      <c r="D37" s="576" t="s">
        <v>1077</v>
      </c>
      <c r="E37" s="576" t="s">
        <v>1196</v>
      </c>
      <c r="F37" s="576" t="s">
        <v>1199</v>
      </c>
      <c r="G37" s="576" t="s">
        <v>1200</v>
      </c>
      <c r="H37" s="585"/>
      <c r="I37" s="585"/>
      <c r="J37" s="576"/>
      <c r="K37" s="576"/>
      <c r="L37" s="585"/>
      <c r="M37" s="585"/>
      <c r="N37" s="576"/>
      <c r="O37" s="576"/>
      <c r="P37" s="585">
        <v>1338</v>
      </c>
      <c r="Q37" s="585">
        <v>279780</v>
      </c>
      <c r="R37" s="581"/>
      <c r="S37" s="586">
        <v>209.1031390134529</v>
      </c>
    </row>
    <row r="38" spans="1:19" ht="14.45" customHeight="1" x14ac:dyDescent="0.2">
      <c r="A38" s="575"/>
      <c r="B38" s="576" t="s">
        <v>1195</v>
      </c>
      <c r="C38" s="576" t="s">
        <v>490</v>
      </c>
      <c r="D38" s="576" t="s">
        <v>1078</v>
      </c>
      <c r="E38" s="576" t="s">
        <v>1196</v>
      </c>
      <c r="F38" s="576" t="s">
        <v>1199</v>
      </c>
      <c r="G38" s="576" t="s">
        <v>1200</v>
      </c>
      <c r="H38" s="585"/>
      <c r="I38" s="585"/>
      <c r="J38" s="576"/>
      <c r="K38" s="576"/>
      <c r="L38" s="585"/>
      <c r="M38" s="585"/>
      <c r="N38" s="576"/>
      <c r="O38" s="576"/>
      <c r="P38" s="585">
        <v>4080</v>
      </c>
      <c r="Q38" s="585">
        <v>852720</v>
      </c>
      <c r="R38" s="581"/>
      <c r="S38" s="586">
        <v>209</v>
      </c>
    </row>
    <row r="39" spans="1:19" ht="14.45" customHeight="1" x14ac:dyDescent="0.2">
      <c r="A39" s="575"/>
      <c r="B39" s="576" t="s">
        <v>1195</v>
      </c>
      <c r="C39" s="576" t="s">
        <v>490</v>
      </c>
      <c r="D39" s="576" t="s">
        <v>1078</v>
      </c>
      <c r="E39" s="576" t="s">
        <v>1196</v>
      </c>
      <c r="F39" s="576" t="s">
        <v>1201</v>
      </c>
      <c r="G39" s="576" t="s">
        <v>1202</v>
      </c>
      <c r="H39" s="585"/>
      <c r="I39" s="585"/>
      <c r="J39" s="576"/>
      <c r="K39" s="576"/>
      <c r="L39" s="585"/>
      <c r="M39" s="585"/>
      <c r="N39" s="576"/>
      <c r="O39" s="576"/>
      <c r="P39" s="585">
        <v>10</v>
      </c>
      <c r="Q39" s="585">
        <v>2090</v>
      </c>
      <c r="R39" s="581"/>
      <c r="S39" s="586">
        <v>209</v>
      </c>
    </row>
    <row r="40" spans="1:19" ht="14.45" customHeight="1" x14ac:dyDescent="0.2">
      <c r="A40" s="575"/>
      <c r="B40" s="576" t="s">
        <v>1195</v>
      </c>
      <c r="C40" s="576" t="s">
        <v>490</v>
      </c>
      <c r="D40" s="576" t="s">
        <v>1081</v>
      </c>
      <c r="E40" s="576" t="s">
        <v>1196</v>
      </c>
      <c r="F40" s="576" t="s">
        <v>1197</v>
      </c>
      <c r="G40" s="576" t="s">
        <v>1198</v>
      </c>
      <c r="H40" s="585"/>
      <c r="I40" s="585"/>
      <c r="J40" s="576"/>
      <c r="K40" s="576"/>
      <c r="L40" s="585"/>
      <c r="M40" s="585"/>
      <c r="N40" s="576"/>
      <c r="O40" s="576"/>
      <c r="P40" s="585">
        <v>4</v>
      </c>
      <c r="Q40" s="585">
        <v>836</v>
      </c>
      <c r="R40" s="581"/>
      <c r="S40" s="586">
        <v>209</v>
      </c>
    </row>
    <row r="41" spans="1:19" ht="14.45" customHeight="1" x14ac:dyDescent="0.2">
      <c r="A41" s="575"/>
      <c r="B41" s="576" t="s">
        <v>1195</v>
      </c>
      <c r="C41" s="576" t="s">
        <v>490</v>
      </c>
      <c r="D41" s="576" t="s">
        <v>1081</v>
      </c>
      <c r="E41" s="576" t="s">
        <v>1196</v>
      </c>
      <c r="F41" s="576" t="s">
        <v>1199</v>
      </c>
      <c r="G41" s="576" t="s">
        <v>1200</v>
      </c>
      <c r="H41" s="585"/>
      <c r="I41" s="585"/>
      <c r="J41" s="576"/>
      <c r="K41" s="576"/>
      <c r="L41" s="585"/>
      <c r="M41" s="585"/>
      <c r="N41" s="576"/>
      <c r="O41" s="576"/>
      <c r="P41" s="585">
        <v>209</v>
      </c>
      <c r="Q41" s="585">
        <v>43681</v>
      </c>
      <c r="R41" s="581"/>
      <c r="S41" s="586">
        <v>209</v>
      </c>
    </row>
    <row r="42" spans="1:19" ht="14.45" customHeight="1" x14ac:dyDescent="0.2">
      <c r="A42" s="575"/>
      <c r="B42" s="576" t="s">
        <v>1195</v>
      </c>
      <c r="C42" s="576" t="s">
        <v>490</v>
      </c>
      <c r="D42" s="576" t="s">
        <v>1082</v>
      </c>
      <c r="E42" s="576" t="s">
        <v>1196</v>
      </c>
      <c r="F42" s="576" t="s">
        <v>1199</v>
      </c>
      <c r="G42" s="576" t="s">
        <v>1200</v>
      </c>
      <c r="H42" s="585"/>
      <c r="I42" s="585"/>
      <c r="J42" s="576"/>
      <c r="K42" s="576"/>
      <c r="L42" s="585"/>
      <c r="M42" s="585"/>
      <c r="N42" s="576"/>
      <c r="O42" s="576"/>
      <c r="P42" s="585">
        <v>73</v>
      </c>
      <c r="Q42" s="585">
        <v>15257</v>
      </c>
      <c r="R42" s="581"/>
      <c r="S42" s="586">
        <v>209</v>
      </c>
    </row>
    <row r="43" spans="1:19" ht="14.45" customHeight="1" x14ac:dyDescent="0.2">
      <c r="A43" s="575"/>
      <c r="B43" s="576" t="s">
        <v>1195</v>
      </c>
      <c r="C43" s="576" t="s">
        <v>490</v>
      </c>
      <c r="D43" s="576" t="s">
        <v>1083</v>
      </c>
      <c r="E43" s="576" t="s">
        <v>1196</v>
      </c>
      <c r="F43" s="576" t="s">
        <v>1199</v>
      </c>
      <c r="G43" s="576" t="s">
        <v>1200</v>
      </c>
      <c r="H43" s="585"/>
      <c r="I43" s="585"/>
      <c r="J43" s="576"/>
      <c r="K43" s="576"/>
      <c r="L43" s="585"/>
      <c r="M43" s="585"/>
      <c r="N43" s="576"/>
      <c r="O43" s="576"/>
      <c r="P43" s="585">
        <v>79</v>
      </c>
      <c r="Q43" s="585">
        <v>16511</v>
      </c>
      <c r="R43" s="581"/>
      <c r="S43" s="586">
        <v>209</v>
      </c>
    </row>
    <row r="44" spans="1:19" ht="14.45" customHeight="1" x14ac:dyDescent="0.2">
      <c r="A44" s="575"/>
      <c r="B44" s="576" t="s">
        <v>1195</v>
      </c>
      <c r="C44" s="576" t="s">
        <v>490</v>
      </c>
      <c r="D44" s="576" t="s">
        <v>1084</v>
      </c>
      <c r="E44" s="576" t="s">
        <v>1196</v>
      </c>
      <c r="F44" s="576" t="s">
        <v>1199</v>
      </c>
      <c r="G44" s="576" t="s">
        <v>1200</v>
      </c>
      <c r="H44" s="585"/>
      <c r="I44" s="585"/>
      <c r="J44" s="576"/>
      <c r="K44" s="576"/>
      <c r="L44" s="585"/>
      <c r="M44" s="585"/>
      <c r="N44" s="576"/>
      <c r="O44" s="576"/>
      <c r="P44" s="585">
        <v>429</v>
      </c>
      <c r="Q44" s="585">
        <v>89661</v>
      </c>
      <c r="R44" s="581"/>
      <c r="S44" s="586">
        <v>209</v>
      </c>
    </row>
    <row r="45" spans="1:19" ht="14.45" customHeight="1" x14ac:dyDescent="0.2">
      <c r="A45" s="575"/>
      <c r="B45" s="576" t="s">
        <v>1195</v>
      </c>
      <c r="C45" s="576" t="s">
        <v>490</v>
      </c>
      <c r="D45" s="576" t="s">
        <v>1086</v>
      </c>
      <c r="E45" s="576" t="s">
        <v>1196</v>
      </c>
      <c r="F45" s="576" t="s">
        <v>1199</v>
      </c>
      <c r="G45" s="576" t="s">
        <v>1200</v>
      </c>
      <c r="H45" s="585"/>
      <c r="I45" s="585"/>
      <c r="J45" s="576"/>
      <c r="K45" s="576"/>
      <c r="L45" s="585"/>
      <c r="M45" s="585"/>
      <c r="N45" s="576"/>
      <c r="O45" s="576"/>
      <c r="P45" s="585">
        <v>495</v>
      </c>
      <c r="Q45" s="585">
        <v>103455</v>
      </c>
      <c r="R45" s="581"/>
      <c r="S45" s="586">
        <v>209</v>
      </c>
    </row>
    <row r="46" spans="1:19" ht="14.45" customHeight="1" x14ac:dyDescent="0.2">
      <c r="A46" s="575"/>
      <c r="B46" s="576" t="s">
        <v>1195</v>
      </c>
      <c r="C46" s="576" t="s">
        <v>490</v>
      </c>
      <c r="D46" s="576" t="s">
        <v>1087</v>
      </c>
      <c r="E46" s="576" t="s">
        <v>1196</v>
      </c>
      <c r="F46" s="576" t="s">
        <v>1199</v>
      </c>
      <c r="G46" s="576" t="s">
        <v>1200</v>
      </c>
      <c r="H46" s="585"/>
      <c r="I46" s="585"/>
      <c r="J46" s="576"/>
      <c r="K46" s="576"/>
      <c r="L46" s="585"/>
      <c r="M46" s="585"/>
      <c r="N46" s="576"/>
      <c r="O46" s="576"/>
      <c r="P46" s="585">
        <v>1088</v>
      </c>
      <c r="Q46" s="585">
        <v>227392</v>
      </c>
      <c r="R46" s="581"/>
      <c r="S46" s="586">
        <v>209</v>
      </c>
    </row>
    <row r="47" spans="1:19" ht="14.45" customHeight="1" x14ac:dyDescent="0.2">
      <c r="A47" s="575"/>
      <c r="B47" s="576" t="s">
        <v>1195</v>
      </c>
      <c r="C47" s="576" t="s">
        <v>490</v>
      </c>
      <c r="D47" s="576" t="s">
        <v>1088</v>
      </c>
      <c r="E47" s="576" t="s">
        <v>1196</v>
      </c>
      <c r="F47" s="576" t="s">
        <v>1199</v>
      </c>
      <c r="G47" s="576" t="s">
        <v>1200</v>
      </c>
      <c r="H47" s="585"/>
      <c r="I47" s="585"/>
      <c r="J47" s="576"/>
      <c r="K47" s="576"/>
      <c r="L47" s="585"/>
      <c r="M47" s="585"/>
      <c r="N47" s="576"/>
      <c r="O47" s="576"/>
      <c r="P47" s="585">
        <v>1223</v>
      </c>
      <c r="Q47" s="585">
        <v>255607</v>
      </c>
      <c r="R47" s="581"/>
      <c r="S47" s="586">
        <v>209</v>
      </c>
    </row>
    <row r="48" spans="1:19" ht="14.45" customHeight="1" x14ac:dyDescent="0.2">
      <c r="A48" s="575"/>
      <c r="B48" s="576" t="s">
        <v>1195</v>
      </c>
      <c r="C48" s="576" t="s">
        <v>490</v>
      </c>
      <c r="D48" s="576" t="s">
        <v>1091</v>
      </c>
      <c r="E48" s="576" t="s">
        <v>1196</v>
      </c>
      <c r="F48" s="576" t="s">
        <v>1199</v>
      </c>
      <c r="G48" s="576" t="s">
        <v>1200</v>
      </c>
      <c r="H48" s="585"/>
      <c r="I48" s="585"/>
      <c r="J48" s="576"/>
      <c r="K48" s="576"/>
      <c r="L48" s="585"/>
      <c r="M48" s="585"/>
      <c r="N48" s="576"/>
      <c r="O48" s="576"/>
      <c r="P48" s="585">
        <v>450</v>
      </c>
      <c r="Q48" s="585">
        <v>94126</v>
      </c>
      <c r="R48" s="581"/>
      <c r="S48" s="586">
        <v>209.16888888888889</v>
      </c>
    </row>
    <row r="49" spans="1:19" ht="14.45" customHeight="1" x14ac:dyDescent="0.2">
      <c r="A49" s="575"/>
      <c r="B49" s="576" t="s">
        <v>1195</v>
      </c>
      <c r="C49" s="576" t="s">
        <v>490</v>
      </c>
      <c r="D49" s="576" t="s">
        <v>1091</v>
      </c>
      <c r="E49" s="576" t="s">
        <v>1196</v>
      </c>
      <c r="F49" s="576" t="s">
        <v>1201</v>
      </c>
      <c r="G49" s="576" t="s">
        <v>1202</v>
      </c>
      <c r="H49" s="585"/>
      <c r="I49" s="585"/>
      <c r="J49" s="576"/>
      <c r="K49" s="576"/>
      <c r="L49" s="585"/>
      <c r="M49" s="585"/>
      <c r="N49" s="576"/>
      <c r="O49" s="576"/>
      <c r="P49" s="585">
        <v>33</v>
      </c>
      <c r="Q49" s="585">
        <v>6897</v>
      </c>
      <c r="R49" s="581"/>
      <c r="S49" s="586">
        <v>209</v>
      </c>
    </row>
    <row r="50" spans="1:19" ht="14.45" customHeight="1" x14ac:dyDescent="0.2">
      <c r="A50" s="575"/>
      <c r="B50" s="576" t="s">
        <v>1195</v>
      </c>
      <c r="C50" s="576" t="s">
        <v>490</v>
      </c>
      <c r="D50" s="576" t="s">
        <v>1094</v>
      </c>
      <c r="E50" s="576" t="s">
        <v>1196</v>
      </c>
      <c r="F50" s="576" t="s">
        <v>1197</v>
      </c>
      <c r="G50" s="576" t="s">
        <v>1198</v>
      </c>
      <c r="H50" s="585"/>
      <c r="I50" s="585"/>
      <c r="J50" s="576"/>
      <c r="K50" s="576"/>
      <c r="L50" s="585"/>
      <c r="M50" s="585"/>
      <c r="N50" s="576"/>
      <c r="O50" s="576"/>
      <c r="P50" s="585">
        <v>106</v>
      </c>
      <c r="Q50" s="585">
        <v>22154</v>
      </c>
      <c r="R50" s="581"/>
      <c r="S50" s="586">
        <v>209</v>
      </c>
    </row>
    <row r="51" spans="1:19" ht="14.45" customHeight="1" x14ac:dyDescent="0.2">
      <c r="A51" s="575"/>
      <c r="B51" s="576" t="s">
        <v>1195</v>
      </c>
      <c r="C51" s="576" t="s">
        <v>490</v>
      </c>
      <c r="D51" s="576" t="s">
        <v>1094</v>
      </c>
      <c r="E51" s="576" t="s">
        <v>1196</v>
      </c>
      <c r="F51" s="576" t="s">
        <v>1199</v>
      </c>
      <c r="G51" s="576" t="s">
        <v>1200</v>
      </c>
      <c r="H51" s="585"/>
      <c r="I51" s="585"/>
      <c r="J51" s="576"/>
      <c r="K51" s="576"/>
      <c r="L51" s="585"/>
      <c r="M51" s="585"/>
      <c r="N51" s="576"/>
      <c r="O51" s="576"/>
      <c r="P51" s="585">
        <v>2251</v>
      </c>
      <c r="Q51" s="585">
        <v>470777</v>
      </c>
      <c r="R51" s="581"/>
      <c r="S51" s="586">
        <v>209.14127054642381</v>
      </c>
    </row>
    <row r="52" spans="1:19" ht="14.45" customHeight="1" x14ac:dyDescent="0.2">
      <c r="A52" s="575"/>
      <c r="B52" s="576" t="s">
        <v>1195</v>
      </c>
      <c r="C52" s="576" t="s">
        <v>490</v>
      </c>
      <c r="D52" s="576" t="s">
        <v>1094</v>
      </c>
      <c r="E52" s="576" t="s">
        <v>1196</v>
      </c>
      <c r="F52" s="576" t="s">
        <v>1201</v>
      </c>
      <c r="G52" s="576" t="s">
        <v>1202</v>
      </c>
      <c r="H52" s="585"/>
      <c r="I52" s="585"/>
      <c r="J52" s="576"/>
      <c r="K52" s="576"/>
      <c r="L52" s="585"/>
      <c r="M52" s="585"/>
      <c r="N52" s="576"/>
      <c r="O52" s="576"/>
      <c r="P52" s="585">
        <v>71</v>
      </c>
      <c r="Q52" s="585">
        <v>14839</v>
      </c>
      <c r="R52" s="581"/>
      <c r="S52" s="586">
        <v>209</v>
      </c>
    </row>
    <row r="53" spans="1:19" ht="14.45" customHeight="1" x14ac:dyDescent="0.2">
      <c r="A53" s="575"/>
      <c r="B53" s="576" t="s">
        <v>1195</v>
      </c>
      <c r="C53" s="576" t="s">
        <v>490</v>
      </c>
      <c r="D53" s="576" t="s">
        <v>1096</v>
      </c>
      <c r="E53" s="576" t="s">
        <v>1196</v>
      </c>
      <c r="F53" s="576" t="s">
        <v>1199</v>
      </c>
      <c r="G53" s="576" t="s">
        <v>1200</v>
      </c>
      <c r="H53" s="585"/>
      <c r="I53" s="585"/>
      <c r="J53" s="576"/>
      <c r="K53" s="576"/>
      <c r="L53" s="585"/>
      <c r="M53" s="585"/>
      <c r="N53" s="576"/>
      <c r="O53" s="576"/>
      <c r="P53" s="585">
        <v>97</v>
      </c>
      <c r="Q53" s="585">
        <v>20273</v>
      </c>
      <c r="R53" s="581"/>
      <c r="S53" s="586">
        <v>209</v>
      </c>
    </row>
    <row r="54" spans="1:19" ht="14.45" customHeight="1" x14ac:dyDescent="0.2">
      <c r="A54" s="575"/>
      <c r="B54" s="576" t="s">
        <v>1195</v>
      </c>
      <c r="C54" s="576" t="s">
        <v>490</v>
      </c>
      <c r="D54" s="576" t="s">
        <v>1100</v>
      </c>
      <c r="E54" s="576" t="s">
        <v>1196</v>
      </c>
      <c r="F54" s="576" t="s">
        <v>1199</v>
      </c>
      <c r="G54" s="576" t="s">
        <v>1200</v>
      </c>
      <c r="H54" s="585"/>
      <c r="I54" s="585"/>
      <c r="J54" s="576"/>
      <c r="K54" s="576"/>
      <c r="L54" s="585"/>
      <c r="M54" s="585"/>
      <c r="N54" s="576"/>
      <c r="O54" s="576"/>
      <c r="P54" s="585">
        <v>271</v>
      </c>
      <c r="Q54" s="585">
        <v>56639</v>
      </c>
      <c r="R54" s="581"/>
      <c r="S54" s="586">
        <v>209</v>
      </c>
    </row>
    <row r="55" spans="1:19" ht="14.45" customHeight="1" x14ac:dyDescent="0.2">
      <c r="A55" s="575"/>
      <c r="B55" s="576" t="s">
        <v>1195</v>
      </c>
      <c r="C55" s="576" t="s">
        <v>490</v>
      </c>
      <c r="D55" s="576" t="s">
        <v>1101</v>
      </c>
      <c r="E55" s="576" t="s">
        <v>1196</v>
      </c>
      <c r="F55" s="576" t="s">
        <v>1199</v>
      </c>
      <c r="G55" s="576" t="s">
        <v>1200</v>
      </c>
      <c r="H55" s="585"/>
      <c r="I55" s="585"/>
      <c r="J55" s="576"/>
      <c r="K55" s="576"/>
      <c r="L55" s="585"/>
      <c r="M55" s="585"/>
      <c r="N55" s="576"/>
      <c r="O55" s="576"/>
      <c r="P55" s="585">
        <v>115</v>
      </c>
      <c r="Q55" s="585">
        <v>24035</v>
      </c>
      <c r="R55" s="581"/>
      <c r="S55" s="586">
        <v>209</v>
      </c>
    </row>
    <row r="56" spans="1:19" ht="14.45" customHeight="1" x14ac:dyDescent="0.2">
      <c r="A56" s="575"/>
      <c r="B56" s="576" t="s">
        <v>1195</v>
      </c>
      <c r="C56" s="576" t="s">
        <v>490</v>
      </c>
      <c r="D56" s="576" t="s">
        <v>1104</v>
      </c>
      <c r="E56" s="576" t="s">
        <v>1196</v>
      </c>
      <c r="F56" s="576" t="s">
        <v>1199</v>
      </c>
      <c r="G56" s="576" t="s">
        <v>1200</v>
      </c>
      <c r="H56" s="585"/>
      <c r="I56" s="585"/>
      <c r="J56" s="576"/>
      <c r="K56" s="576"/>
      <c r="L56" s="585"/>
      <c r="M56" s="585"/>
      <c r="N56" s="576"/>
      <c r="O56" s="576"/>
      <c r="P56" s="585">
        <v>114</v>
      </c>
      <c r="Q56" s="585">
        <v>23826</v>
      </c>
      <c r="R56" s="581"/>
      <c r="S56" s="586">
        <v>209</v>
      </c>
    </row>
    <row r="57" spans="1:19" ht="14.45" customHeight="1" x14ac:dyDescent="0.2">
      <c r="A57" s="575"/>
      <c r="B57" s="576" t="s">
        <v>1195</v>
      </c>
      <c r="C57" s="576" t="s">
        <v>490</v>
      </c>
      <c r="D57" s="576" t="s">
        <v>1106</v>
      </c>
      <c r="E57" s="576" t="s">
        <v>1196</v>
      </c>
      <c r="F57" s="576" t="s">
        <v>1199</v>
      </c>
      <c r="G57" s="576" t="s">
        <v>1200</v>
      </c>
      <c r="H57" s="585"/>
      <c r="I57" s="585"/>
      <c r="J57" s="576"/>
      <c r="K57" s="576"/>
      <c r="L57" s="585"/>
      <c r="M57" s="585"/>
      <c r="N57" s="576"/>
      <c r="O57" s="576"/>
      <c r="P57" s="585">
        <v>358</v>
      </c>
      <c r="Q57" s="585">
        <v>74822</v>
      </c>
      <c r="R57" s="581"/>
      <c r="S57" s="586">
        <v>209</v>
      </c>
    </row>
    <row r="58" spans="1:19" ht="14.45" customHeight="1" x14ac:dyDescent="0.2">
      <c r="A58" s="575"/>
      <c r="B58" s="576" t="s">
        <v>1195</v>
      </c>
      <c r="C58" s="576" t="s">
        <v>490</v>
      </c>
      <c r="D58" s="576" t="s">
        <v>1107</v>
      </c>
      <c r="E58" s="576" t="s">
        <v>1196</v>
      </c>
      <c r="F58" s="576" t="s">
        <v>1199</v>
      </c>
      <c r="G58" s="576" t="s">
        <v>1200</v>
      </c>
      <c r="H58" s="585"/>
      <c r="I58" s="585"/>
      <c r="J58" s="576"/>
      <c r="K58" s="576"/>
      <c r="L58" s="585"/>
      <c r="M58" s="585"/>
      <c r="N58" s="576"/>
      <c r="O58" s="576"/>
      <c r="P58" s="585">
        <v>117</v>
      </c>
      <c r="Q58" s="585">
        <v>24453</v>
      </c>
      <c r="R58" s="581"/>
      <c r="S58" s="586">
        <v>209</v>
      </c>
    </row>
    <row r="59" spans="1:19" ht="14.45" customHeight="1" x14ac:dyDescent="0.2">
      <c r="A59" s="575"/>
      <c r="B59" s="576" t="s">
        <v>1195</v>
      </c>
      <c r="C59" s="576" t="s">
        <v>490</v>
      </c>
      <c r="D59" s="576" t="s">
        <v>1113</v>
      </c>
      <c r="E59" s="576" t="s">
        <v>1196</v>
      </c>
      <c r="F59" s="576" t="s">
        <v>1197</v>
      </c>
      <c r="G59" s="576" t="s">
        <v>1198</v>
      </c>
      <c r="H59" s="585"/>
      <c r="I59" s="585"/>
      <c r="J59" s="576"/>
      <c r="K59" s="576"/>
      <c r="L59" s="585"/>
      <c r="M59" s="585"/>
      <c r="N59" s="576"/>
      <c r="O59" s="576"/>
      <c r="P59" s="585">
        <v>27</v>
      </c>
      <c r="Q59" s="585">
        <v>5643</v>
      </c>
      <c r="R59" s="581"/>
      <c r="S59" s="586">
        <v>209</v>
      </c>
    </row>
    <row r="60" spans="1:19" ht="14.45" customHeight="1" x14ac:dyDescent="0.2">
      <c r="A60" s="575"/>
      <c r="B60" s="576" t="s">
        <v>1195</v>
      </c>
      <c r="C60" s="576" t="s">
        <v>490</v>
      </c>
      <c r="D60" s="576" t="s">
        <v>1113</v>
      </c>
      <c r="E60" s="576" t="s">
        <v>1196</v>
      </c>
      <c r="F60" s="576" t="s">
        <v>1199</v>
      </c>
      <c r="G60" s="576" t="s">
        <v>1200</v>
      </c>
      <c r="H60" s="585"/>
      <c r="I60" s="585"/>
      <c r="J60" s="576"/>
      <c r="K60" s="576"/>
      <c r="L60" s="585"/>
      <c r="M60" s="585"/>
      <c r="N60" s="576"/>
      <c r="O60" s="576"/>
      <c r="P60" s="585">
        <v>2186</v>
      </c>
      <c r="Q60" s="585">
        <v>457512</v>
      </c>
      <c r="R60" s="581"/>
      <c r="S60" s="586">
        <v>209.291857273559</v>
      </c>
    </row>
    <row r="61" spans="1:19" ht="14.45" customHeight="1" x14ac:dyDescent="0.2">
      <c r="A61" s="575"/>
      <c r="B61" s="576" t="s">
        <v>1195</v>
      </c>
      <c r="C61" s="576" t="s">
        <v>490</v>
      </c>
      <c r="D61" s="576" t="s">
        <v>1113</v>
      </c>
      <c r="E61" s="576" t="s">
        <v>1196</v>
      </c>
      <c r="F61" s="576" t="s">
        <v>1201</v>
      </c>
      <c r="G61" s="576" t="s">
        <v>1202</v>
      </c>
      <c r="H61" s="585"/>
      <c r="I61" s="585"/>
      <c r="J61" s="576"/>
      <c r="K61" s="576"/>
      <c r="L61" s="585"/>
      <c r="M61" s="585"/>
      <c r="N61" s="576"/>
      <c r="O61" s="576"/>
      <c r="P61" s="585">
        <v>221</v>
      </c>
      <c r="Q61" s="585">
        <v>46189</v>
      </c>
      <c r="R61" s="581"/>
      <c r="S61" s="586">
        <v>209</v>
      </c>
    </row>
    <row r="62" spans="1:19" ht="14.45" customHeight="1" x14ac:dyDescent="0.2">
      <c r="A62" s="575"/>
      <c r="B62" s="576" t="s">
        <v>1195</v>
      </c>
      <c r="C62" s="576" t="s">
        <v>490</v>
      </c>
      <c r="D62" s="576" t="s">
        <v>1114</v>
      </c>
      <c r="E62" s="576" t="s">
        <v>1196</v>
      </c>
      <c r="F62" s="576" t="s">
        <v>1199</v>
      </c>
      <c r="G62" s="576" t="s">
        <v>1200</v>
      </c>
      <c r="H62" s="585"/>
      <c r="I62" s="585"/>
      <c r="J62" s="576"/>
      <c r="K62" s="576"/>
      <c r="L62" s="585"/>
      <c r="M62" s="585"/>
      <c r="N62" s="576"/>
      <c r="O62" s="576"/>
      <c r="P62" s="585">
        <v>682</v>
      </c>
      <c r="Q62" s="585">
        <v>142538</v>
      </c>
      <c r="R62" s="581"/>
      <c r="S62" s="586">
        <v>209</v>
      </c>
    </row>
    <row r="63" spans="1:19" ht="14.45" customHeight="1" x14ac:dyDescent="0.2">
      <c r="A63" s="575"/>
      <c r="B63" s="576" t="s">
        <v>1195</v>
      </c>
      <c r="C63" s="576" t="s">
        <v>490</v>
      </c>
      <c r="D63" s="576" t="s">
        <v>1115</v>
      </c>
      <c r="E63" s="576" t="s">
        <v>1196</v>
      </c>
      <c r="F63" s="576" t="s">
        <v>1199</v>
      </c>
      <c r="G63" s="576" t="s">
        <v>1200</v>
      </c>
      <c r="H63" s="585"/>
      <c r="I63" s="585"/>
      <c r="J63" s="576"/>
      <c r="K63" s="576"/>
      <c r="L63" s="585"/>
      <c r="M63" s="585"/>
      <c r="N63" s="576"/>
      <c r="O63" s="576"/>
      <c r="P63" s="585">
        <v>461</v>
      </c>
      <c r="Q63" s="585">
        <v>96505</v>
      </c>
      <c r="R63" s="581"/>
      <c r="S63" s="586">
        <v>209.33839479392626</v>
      </c>
    </row>
    <row r="64" spans="1:19" ht="14.45" customHeight="1" x14ac:dyDescent="0.2">
      <c r="A64" s="575"/>
      <c r="B64" s="576" t="s">
        <v>1195</v>
      </c>
      <c r="C64" s="576" t="s">
        <v>490</v>
      </c>
      <c r="D64" s="576" t="s">
        <v>1117</v>
      </c>
      <c r="E64" s="576" t="s">
        <v>1196</v>
      </c>
      <c r="F64" s="576" t="s">
        <v>1197</v>
      </c>
      <c r="G64" s="576" t="s">
        <v>1198</v>
      </c>
      <c r="H64" s="585"/>
      <c r="I64" s="585"/>
      <c r="J64" s="576"/>
      <c r="K64" s="576"/>
      <c r="L64" s="585"/>
      <c r="M64" s="585"/>
      <c r="N64" s="576"/>
      <c r="O64" s="576"/>
      <c r="P64" s="585">
        <v>1</v>
      </c>
      <c r="Q64" s="585">
        <v>209</v>
      </c>
      <c r="R64" s="581"/>
      <c r="S64" s="586">
        <v>209</v>
      </c>
    </row>
    <row r="65" spans="1:19" ht="14.45" customHeight="1" x14ac:dyDescent="0.2">
      <c r="A65" s="575"/>
      <c r="B65" s="576" t="s">
        <v>1195</v>
      </c>
      <c r="C65" s="576" t="s">
        <v>490</v>
      </c>
      <c r="D65" s="576" t="s">
        <v>1117</v>
      </c>
      <c r="E65" s="576" t="s">
        <v>1196</v>
      </c>
      <c r="F65" s="576" t="s">
        <v>1199</v>
      </c>
      <c r="G65" s="576" t="s">
        <v>1200</v>
      </c>
      <c r="H65" s="585"/>
      <c r="I65" s="585"/>
      <c r="J65" s="576"/>
      <c r="K65" s="576"/>
      <c r="L65" s="585"/>
      <c r="M65" s="585"/>
      <c r="N65" s="576"/>
      <c r="O65" s="576"/>
      <c r="P65" s="585">
        <v>1012</v>
      </c>
      <c r="Q65" s="585">
        <v>211508</v>
      </c>
      <c r="R65" s="581"/>
      <c r="S65" s="586">
        <v>209</v>
      </c>
    </row>
    <row r="66" spans="1:19" ht="14.45" customHeight="1" x14ac:dyDescent="0.2">
      <c r="A66" s="575"/>
      <c r="B66" s="576" t="s">
        <v>1195</v>
      </c>
      <c r="C66" s="576" t="s">
        <v>490</v>
      </c>
      <c r="D66" s="576" t="s">
        <v>1128</v>
      </c>
      <c r="E66" s="576" t="s">
        <v>1196</v>
      </c>
      <c r="F66" s="576" t="s">
        <v>1197</v>
      </c>
      <c r="G66" s="576" t="s">
        <v>1198</v>
      </c>
      <c r="H66" s="585"/>
      <c r="I66" s="585"/>
      <c r="J66" s="576"/>
      <c r="K66" s="576"/>
      <c r="L66" s="585"/>
      <c r="M66" s="585"/>
      <c r="N66" s="576"/>
      <c r="O66" s="576"/>
      <c r="P66" s="585">
        <v>106</v>
      </c>
      <c r="Q66" s="585">
        <v>22154</v>
      </c>
      <c r="R66" s="581"/>
      <c r="S66" s="586">
        <v>209</v>
      </c>
    </row>
    <row r="67" spans="1:19" ht="14.45" customHeight="1" x14ac:dyDescent="0.2">
      <c r="A67" s="575"/>
      <c r="B67" s="576" t="s">
        <v>1195</v>
      </c>
      <c r="C67" s="576" t="s">
        <v>490</v>
      </c>
      <c r="D67" s="576" t="s">
        <v>1128</v>
      </c>
      <c r="E67" s="576" t="s">
        <v>1196</v>
      </c>
      <c r="F67" s="576" t="s">
        <v>1199</v>
      </c>
      <c r="G67" s="576" t="s">
        <v>1200</v>
      </c>
      <c r="H67" s="585"/>
      <c r="I67" s="585"/>
      <c r="J67" s="576"/>
      <c r="K67" s="576"/>
      <c r="L67" s="585"/>
      <c r="M67" s="585"/>
      <c r="N67" s="576"/>
      <c r="O67" s="576"/>
      <c r="P67" s="585">
        <v>2918</v>
      </c>
      <c r="Q67" s="585">
        <v>610642</v>
      </c>
      <c r="R67" s="581"/>
      <c r="S67" s="586">
        <v>209.26730637422892</v>
      </c>
    </row>
    <row r="68" spans="1:19" ht="14.45" customHeight="1" x14ac:dyDescent="0.2">
      <c r="A68" s="575"/>
      <c r="B68" s="576" t="s">
        <v>1195</v>
      </c>
      <c r="C68" s="576" t="s">
        <v>490</v>
      </c>
      <c r="D68" s="576" t="s">
        <v>1128</v>
      </c>
      <c r="E68" s="576" t="s">
        <v>1196</v>
      </c>
      <c r="F68" s="576" t="s">
        <v>1201</v>
      </c>
      <c r="G68" s="576" t="s">
        <v>1202</v>
      </c>
      <c r="H68" s="585"/>
      <c r="I68" s="585"/>
      <c r="J68" s="576"/>
      <c r="K68" s="576"/>
      <c r="L68" s="585"/>
      <c r="M68" s="585"/>
      <c r="N68" s="576"/>
      <c r="O68" s="576"/>
      <c r="P68" s="585">
        <v>212</v>
      </c>
      <c r="Q68" s="585">
        <v>44308</v>
      </c>
      <c r="R68" s="581"/>
      <c r="S68" s="586">
        <v>209</v>
      </c>
    </row>
    <row r="69" spans="1:19" ht="14.45" customHeight="1" x14ac:dyDescent="0.2">
      <c r="A69" s="575"/>
      <c r="B69" s="576" t="s">
        <v>1195</v>
      </c>
      <c r="C69" s="576" t="s">
        <v>490</v>
      </c>
      <c r="D69" s="576" t="s">
        <v>1129</v>
      </c>
      <c r="E69" s="576" t="s">
        <v>1196</v>
      </c>
      <c r="F69" s="576" t="s">
        <v>1199</v>
      </c>
      <c r="G69" s="576" t="s">
        <v>1200</v>
      </c>
      <c r="H69" s="585"/>
      <c r="I69" s="585"/>
      <c r="J69" s="576"/>
      <c r="K69" s="576"/>
      <c r="L69" s="585"/>
      <c r="M69" s="585"/>
      <c r="N69" s="576"/>
      <c r="O69" s="576"/>
      <c r="P69" s="585">
        <v>43</v>
      </c>
      <c r="Q69" s="585">
        <v>9073</v>
      </c>
      <c r="R69" s="581"/>
      <c r="S69" s="586">
        <v>211</v>
      </c>
    </row>
    <row r="70" spans="1:19" ht="14.45" customHeight="1" x14ac:dyDescent="0.2">
      <c r="A70" s="575"/>
      <c r="B70" s="576" t="s">
        <v>1195</v>
      </c>
      <c r="C70" s="576" t="s">
        <v>490</v>
      </c>
      <c r="D70" s="576" t="s">
        <v>1132</v>
      </c>
      <c r="E70" s="576" t="s">
        <v>1196</v>
      </c>
      <c r="F70" s="576" t="s">
        <v>1199</v>
      </c>
      <c r="G70" s="576" t="s">
        <v>1200</v>
      </c>
      <c r="H70" s="585"/>
      <c r="I70" s="585"/>
      <c r="J70" s="576"/>
      <c r="K70" s="576"/>
      <c r="L70" s="585"/>
      <c r="M70" s="585"/>
      <c r="N70" s="576"/>
      <c r="O70" s="576"/>
      <c r="P70" s="585">
        <v>722</v>
      </c>
      <c r="Q70" s="585">
        <v>150996</v>
      </c>
      <c r="R70" s="581"/>
      <c r="S70" s="586">
        <v>209.13573407202216</v>
      </c>
    </row>
    <row r="71" spans="1:19" ht="14.45" customHeight="1" x14ac:dyDescent="0.2">
      <c r="A71" s="575"/>
      <c r="B71" s="576" t="s">
        <v>1195</v>
      </c>
      <c r="C71" s="576" t="s">
        <v>490</v>
      </c>
      <c r="D71" s="576" t="s">
        <v>1132</v>
      </c>
      <c r="E71" s="576" t="s">
        <v>1196</v>
      </c>
      <c r="F71" s="576" t="s">
        <v>1201</v>
      </c>
      <c r="G71" s="576" t="s">
        <v>1202</v>
      </c>
      <c r="H71" s="585"/>
      <c r="I71" s="585"/>
      <c r="J71" s="576"/>
      <c r="K71" s="576"/>
      <c r="L71" s="585"/>
      <c r="M71" s="585"/>
      <c r="N71" s="576"/>
      <c r="O71" s="576"/>
      <c r="P71" s="585">
        <v>2</v>
      </c>
      <c r="Q71" s="585">
        <v>418</v>
      </c>
      <c r="R71" s="581"/>
      <c r="S71" s="586">
        <v>209</v>
      </c>
    </row>
    <row r="72" spans="1:19" ht="14.45" customHeight="1" x14ac:dyDescent="0.2">
      <c r="A72" s="575"/>
      <c r="B72" s="576" t="s">
        <v>1195</v>
      </c>
      <c r="C72" s="576" t="s">
        <v>490</v>
      </c>
      <c r="D72" s="576" t="s">
        <v>1133</v>
      </c>
      <c r="E72" s="576" t="s">
        <v>1196</v>
      </c>
      <c r="F72" s="576" t="s">
        <v>1197</v>
      </c>
      <c r="G72" s="576" t="s">
        <v>1198</v>
      </c>
      <c r="H72" s="585"/>
      <c r="I72" s="585"/>
      <c r="J72" s="576"/>
      <c r="K72" s="576"/>
      <c r="L72" s="585"/>
      <c r="M72" s="585"/>
      <c r="N72" s="576"/>
      <c r="O72" s="576"/>
      <c r="P72" s="585">
        <v>100</v>
      </c>
      <c r="Q72" s="585">
        <v>20900</v>
      </c>
      <c r="R72" s="581"/>
      <c r="S72" s="586">
        <v>209</v>
      </c>
    </row>
    <row r="73" spans="1:19" ht="14.45" customHeight="1" x14ac:dyDescent="0.2">
      <c r="A73" s="575"/>
      <c r="B73" s="576" t="s">
        <v>1195</v>
      </c>
      <c r="C73" s="576" t="s">
        <v>490</v>
      </c>
      <c r="D73" s="576" t="s">
        <v>1133</v>
      </c>
      <c r="E73" s="576" t="s">
        <v>1196</v>
      </c>
      <c r="F73" s="576" t="s">
        <v>1199</v>
      </c>
      <c r="G73" s="576" t="s">
        <v>1200</v>
      </c>
      <c r="H73" s="585"/>
      <c r="I73" s="585"/>
      <c r="J73" s="576"/>
      <c r="K73" s="576"/>
      <c r="L73" s="585"/>
      <c r="M73" s="585"/>
      <c r="N73" s="576"/>
      <c r="O73" s="576"/>
      <c r="P73" s="585">
        <v>1756</v>
      </c>
      <c r="Q73" s="585">
        <v>367004</v>
      </c>
      <c r="R73" s="581"/>
      <c r="S73" s="586">
        <v>209</v>
      </c>
    </row>
    <row r="74" spans="1:19" ht="14.45" customHeight="1" x14ac:dyDescent="0.2">
      <c r="A74" s="575"/>
      <c r="B74" s="576" t="s">
        <v>1195</v>
      </c>
      <c r="C74" s="576" t="s">
        <v>490</v>
      </c>
      <c r="D74" s="576" t="s">
        <v>1134</v>
      </c>
      <c r="E74" s="576" t="s">
        <v>1196</v>
      </c>
      <c r="F74" s="576" t="s">
        <v>1199</v>
      </c>
      <c r="G74" s="576" t="s">
        <v>1200</v>
      </c>
      <c r="H74" s="585"/>
      <c r="I74" s="585"/>
      <c r="J74" s="576"/>
      <c r="K74" s="576"/>
      <c r="L74" s="585"/>
      <c r="M74" s="585"/>
      <c r="N74" s="576"/>
      <c r="O74" s="576"/>
      <c r="P74" s="585">
        <v>473</v>
      </c>
      <c r="Q74" s="585">
        <v>98953</v>
      </c>
      <c r="R74" s="581"/>
      <c r="S74" s="586">
        <v>209.2029598308668</v>
      </c>
    </row>
    <row r="75" spans="1:19" ht="14.45" customHeight="1" x14ac:dyDescent="0.2">
      <c r="A75" s="575"/>
      <c r="B75" s="576" t="s">
        <v>1195</v>
      </c>
      <c r="C75" s="576" t="s">
        <v>490</v>
      </c>
      <c r="D75" s="576" t="s">
        <v>1136</v>
      </c>
      <c r="E75" s="576" t="s">
        <v>1196</v>
      </c>
      <c r="F75" s="576" t="s">
        <v>1199</v>
      </c>
      <c r="G75" s="576" t="s">
        <v>1200</v>
      </c>
      <c r="H75" s="585"/>
      <c r="I75" s="585"/>
      <c r="J75" s="576"/>
      <c r="K75" s="576"/>
      <c r="L75" s="585"/>
      <c r="M75" s="585"/>
      <c r="N75" s="576"/>
      <c r="O75" s="576"/>
      <c r="P75" s="585">
        <v>231</v>
      </c>
      <c r="Q75" s="585">
        <v>48279</v>
      </c>
      <c r="R75" s="581"/>
      <c r="S75" s="586">
        <v>209</v>
      </c>
    </row>
    <row r="76" spans="1:19" ht="14.45" customHeight="1" x14ac:dyDescent="0.2">
      <c r="A76" s="575"/>
      <c r="B76" s="576" t="s">
        <v>1195</v>
      </c>
      <c r="C76" s="576" t="s">
        <v>490</v>
      </c>
      <c r="D76" s="576" t="s">
        <v>1138</v>
      </c>
      <c r="E76" s="576" t="s">
        <v>1196</v>
      </c>
      <c r="F76" s="576" t="s">
        <v>1199</v>
      </c>
      <c r="G76" s="576" t="s">
        <v>1200</v>
      </c>
      <c r="H76" s="585"/>
      <c r="I76" s="585"/>
      <c r="J76" s="576"/>
      <c r="K76" s="576"/>
      <c r="L76" s="585"/>
      <c r="M76" s="585"/>
      <c r="N76" s="576"/>
      <c r="O76" s="576"/>
      <c r="P76" s="585">
        <v>220</v>
      </c>
      <c r="Q76" s="585">
        <v>45980</v>
      </c>
      <c r="R76" s="581"/>
      <c r="S76" s="586">
        <v>209</v>
      </c>
    </row>
    <row r="77" spans="1:19" ht="14.45" customHeight="1" x14ac:dyDescent="0.2">
      <c r="A77" s="575"/>
      <c r="B77" s="576" t="s">
        <v>1195</v>
      </c>
      <c r="C77" s="576" t="s">
        <v>490</v>
      </c>
      <c r="D77" s="576" t="s">
        <v>1139</v>
      </c>
      <c r="E77" s="576" t="s">
        <v>1196</v>
      </c>
      <c r="F77" s="576" t="s">
        <v>1199</v>
      </c>
      <c r="G77" s="576" t="s">
        <v>1200</v>
      </c>
      <c r="H77" s="585"/>
      <c r="I77" s="585"/>
      <c r="J77" s="576"/>
      <c r="K77" s="576"/>
      <c r="L77" s="585"/>
      <c r="M77" s="585"/>
      <c r="N77" s="576"/>
      <c r="O77" s="576"/>
      <c r="P77" s="585">
        <v>1007</v>
      </c>
      <c r="Q77" s="585">
        <v>210463</v>
      </c>
      <c r="R77" s="581"/>
      <c r="S77" s="586">
        <v>209</v>
      </c>
    </row>
    <row r="78" spans="1:19" ht="14.45" customHeight="1" x14ac:dyDescent="0.2">
      <c r="A78" s="575"/>
      <c r="B78" s="576" t="s">
        <v>1195</v>
      </c>
      <c r="C78" s="576" t="s">
        <v>490</v>
      </c>
      <c r="D78" s="576" t="s">
        <v>1141</v>
      </c>
      <c r="E78" s="576" t="s">
        <v>1196</v>
      </c>
      <c r="F78" s="576" t="s">
        <v>1199</v>
      </c>
      <c r="G78" s="576" t="s">
        <v>1200</v>
      </c>
      <c r="H78" s="585"/>
      <c r="I78" s="585"/>
      <c r="J78" s="576"/>
      <c r="K78" s="576"/>
      <c r="L78" s="585"/>
      <c r="M78" s="585"/>
      <c r="N78" s="576"/>
      <c r="O78" s="576"/>
      <c r="P78" s="585">
        <v>404</v>
      </c>
      <c r="Q78" s="585">
        <v>84436</v>
      </c>
      <c r="R78" s="581"/>
      <c r="S78" s="586">
        <v>209</v>
      </c>
    </row>
    <row r="79" spans="1:19" ht="14.45" customHeight="1" x14ac:dyDescent="0.2">
      <c r="A79" s="575"/>
      <c r="B79" s="576" t="s">
        <v>1195</v>
      </c>
      <c r="C79" s="576" t="s">
        <v>490</v>
      </c>
      <c r="D79" s="576" t="s">
        <v>1142</v>
      </c>
      <c r="E79" s="576" t="s">
        <v>1196</v>
      </c>
      <c r="F79" s="576" t="s">
        <v>1199</v>
      </c>
      <c r="G79" s="576" t="s">
        <v>1200</v>
      </c>
      <c r="H79" s="585"/>
      <c r="I79" s="585"/>
      <c r="J79" s="576"/>
      <c r="K79" s="576"/>
      <c r="L79" s="585"/>
      <c r="M79" s="585"/>
      <c r="N79" s="576"/>
      <c r="O79" s="576"/>
      <c r="P79" s="585">
        <v>434</v>
      </c>
      <c r="Q79" s="585">
        <v>90706</v>
      </c>
      <c r="R79" s="581"/>
      <c r="S79" s="586">
        <v>209</v>
      </c>
    </row>
    <row r="80" spans="1:19" ht="14.45" customHeight="1" x14ac:dyDescent="0.2">
      <c r="A80" s="575"/>
      <c r="B80" s="576" t="s">
        <v>1195</v>
      </c>
      <c r="C80" s="576" t="s">
        <v>490</v>
      </c>
      <c r="D80" s="576" t="s">
        <v>1144</v>
      </c>
      <c r="E80" s="576" t="s">
        <v>1196</v>
      </c>
      <c r="F80" s="576" t="s">
        <v>1199</v>
      </c>
      <c r="G80" s="576" t="s">
        <v>1200</v>
      </c>
      <c r="H80" s="585"/>
      <c r="I80" s="585"/>
      <c r="J80" s="576"/>
      <c r="K80" s="576"/>
      <c r="L80" s="585"/>
      <c r="M80" s="585"/>
      <c r="N80" s="576"/>
      <c r="O80" s="576"/>
      <c r="P80" s="585">
        <v>186</v>
      </c>
      <c r="Q80" s="585">
        <v>38874</v>
      </c>
      <c r="R80" s="581"/>
      <c r="S80" s="586">
        <v>209</v>
      </c>
    </row>
    <row r="81" spans="1:19" ht="14.45" customHeight="1" x14ac:dyDescent="0.2">
      <c r="A81" s="575"/>
      <c r="B81" s="576" t="s">
        <v>1195</v>
      </c>
      <c r="C81" s="576" t="s">
        <v>490</v>
      </c>
      <c r="D81" s="576" t="s">
        <v>1146</v>
      </c>
      <c r="E81" s="576" t="s">
        <v>1196</v>
      </c>
      <c r="F81" s="576" t="s">
        <v>1199</v>
      </c>
      <c r="G81" s="576" t="s">
        <v>1200</v>
      </c>
      <c r="H81" s="585"/>
      <c r="I81" s="585"/>
      <c r="J81" s="576"/>
      <c r="K81" s="576"/>
      <c r="L81" s="585"/>
      <c r="M81" s="585"/>
      <c r="N81" s="576"/>
      <c r="O81" s="576"/>
      <c r="P81" s="585">
        <v>1088</v>
      </c>
      <c r="Q81" s="585">
        <v>227536</v>
      </c>
      <c r="R81" s="581"/>
      <c r="S81" s="586">
        <v>209.13235294117646</v>
      </c>
    </row>
    <row r="82" spans="1:19" ht="14.45" customHeight="1" x14ac:dyDescent="0.2">
      <c r="A82" s="575"/>
      <c r="B82" s="576" t="s">
        <v>1195</v>
      </c>
      <c r="C82" s="576" t="s">
        <v>490</v>
      </c>
      <c r="D82" s="576" t="s">
        <v>1148</v>
      </c>
      <c r="E82" s="576" t="s">
        <v>1196</v>
      </c>
      <c r="F82" s="576" t="s">
        <v>1199</v>
      </c>
      <c r="G82" s="576" t="s">
        <v>1200</v>
      </c>
      <c r="H82" s="585"/>
      <c r="I82" s="585"/>
      <c r="J82" s="576"/>
      <c r="K82" s="576"/>
      <c r="L82" s="585"/>
      <c r="M82" s="585"/>
      <c r="N82" s="576"/>
      <c r="O82" s="576"/>
      <c r="P82" s="585">
        <v>160</v>
      </c>
      <c r="Q82" s="585">
        <v>33440</v>
      </c>
      <c r="R82" s="581"/>
      <c r="S82" s="586">
        <v>209</v>
      </c>
    </row>
    <row r="83" spans="1:19" ht="14.45" customHeight="1" x14ac:dyDescent="0.2">
      <c r="A83" s="575"/>
      <c r="B83" s="576" t="s">
        <v>1195</v>
      </c>
      <c r="C83" s="576" t="s">
        <v>490</v>
      </c>
      <c r="D83" s="576" t="s">
        <v>1148</v>
      </c>
      <c r="E83" s="576" t="s">
        <v>1196</v>
      </c>
      <c r="F83" s="576" t="s">
        <v>1201</v>
      </c>
      <c r="G83" s="576" t="s">
        <v>1202</v>
      </c>
      <c r="H83" s="585"/>
      <c r="I83" s="585"/>
      <c r="J83" s="576"/>
      <c r="K83" s="576"/>
      <c r="L83" s="585"/>
      <c r="M83" s="585"/>
      <c r="N83" s="576"/>
      <c r="O83" s="576"/>
      <c r="P83" s="585">
        <v>7</v>
      </c>
      <c r="Q83" s="585">
        <v>1463</v>
      </c>
      <c r="R83" s="581"/>
      <c r="S83" s="586">
        <v>209</v>
      </c>
    </row>
    <row r="84" spans="1:19" ht="14.45" customHeight="1" x14ac:dyDescent="0.2">
      <c r="A84" s="575"/>
      <c r="B84" s="576" t="s">
        <v>1195</v>
      </c>
      <c r="C84" s="576" t="s">
        <v>490</v>
      </c>
      <c r="D84" s="576" t="s">
        <v>1150</v>
      </c>
      <c r="E84" s="576" t="s">
        <v>1196</v>
      </c>
      <c r="F84" s="576" t="s">
        <v>1199</v>
      </c>
      <c r="G84" s="576" t="s">
        <v>1200</v>
      </c>
      <c r="H84" s="585"/>
      <c r="I84" s="585"/>
      <c r="J84" s="576"/>
      <c r="K84" s="576"/>
      <c r="L84" s="585"/>
      <c r="M84" s="585"/>
      <c r="N84" s="576"/>
      <c r="O84" s="576"/>
      <c r="P84" s="585">
        <v>332</v>
      </c>
      <c r="Q84" s="585">
        <v>69388</v>
      </c>
      <c r="R84" s="581"/>
      <c r="S84" s="586">
        <v>209</v>
      </c>
    </row>
    <row r="85" spans="1:19" ht="14.45" customHeight="1" x14ac:dyDescent="0.2">
      <c r="A85" s="575"/>
      <c r="B85" s="576" t="s">
        <v>1195</v>
      </c>
      <c r="C85" s="576" t="s">
        <v>490</v>
      </c>
      <c r="D85" s="576" t="s">
        <v>1152</v>
      </c>
      <c r="E85" s="576" t="s">
        <v>1196</v>
      </c>
      <c r="F85" s="576" t="s">
        <v>1199</v>
      </c>
      <c r="G85" s="576" t="s">
        <v>1200</v>
      </c>
      <c r="H85" s="585"/>
      <c r="I85" s="585"/>
      <c r="J85" s="576"/>
      <c r="K85" s="576"/>
      <c r="L85" s="585"/>
      <c r="M85" s="585"/>
      <c r="N85" s="576"/>
      <c r="O85" s="576"/>
      <c r="P85" s="585">
        <v>82</v>
      </c>
      <c r="Q85" s="585">
        <v>17138</v>
      </c>
      <c r="R85" s="581"/>
      <c r="S85" s="586">
        <v>209</v>
      </c>
    </row>
    <row r="86" spans="1:19" ht="14.45" customHeight="1" x14ac:dyDescent="0.2">
      <c r="A86" s="575"/>
      <c r="B86" s="576" t="s">
        <v>1195</v>
      </c>
      <c r="C86" s="576" t="s">
        <v>490</v>
      </c>
      <c r="D86" s="576" t="s">
        <v>1153</v>
      </c>
      <c r="E86" s="576" t="s">
        <v>1196</v>
      </c>
      <c r="F86" s="576" t="s">
        <v>1199</v>
      </c>
      <c r="G86" s="576" t="s">
        <v>1200</v>
      </c>
      <c r="H86" s="585"/>
      <c r="I86" s="585"/>
      <c r="J86" s="576"/>
      <c r="K86" s="576"/>
      <c r="L86" s="585"/>
      <c r="M86" s="585"/>
      <c r="N86" s="576"/>
      <c r="O86" s="576"/>
      <c r="P86" s="585">
        <v>120</v>
      </c>
      <c r="Q86" s="585">
        <v>25080</v>
      </c>
      <c r="R86" s="581"/>
      <c r="S86" s="586">
        <v>209</v>
      </c>
    </row>
    <row r="87" spans="1:19" ht="14.45" customHeight="1" x14ac:dyDescent="0.2">
      <c r="A87" s="575"/>
      <c r="B87" s="576" t="s">
        <v>1195</v>
      </c>
      <c r="C87" s="576" t="s">
        <v>490</v>
      </c>
      <c r="D87" s="576" t="s">
        <v>1155</v>
      </c>
      <c r="E87" s="576" t="s">
        <v>1196</v>
      </c>
      <c r="F87" s="576" t="s">
        <v>1199</v>
      </c>
      <c r="G87" s="576" t="s">
        <v>1200</v>
      </c>
      <c r="H87" s="585"/>
      <c r="I87" s="585"/>
      <c r="J87" s="576"/>
      <c r="K87" s="576"/>
      <c r="L87" s="585"/>
      <c r="M87" s="585"/>
      <c r="N87" s="576"/>
      <c r="O87" s="576"/>
      <c r="P87" s="585">
        <v>256</v>
      </c>
      <c r="Q87" s="585">
        <v>53504</v>
      </c>
      <c r="R87" s="581"/>
      <c r="S87" s="586">
        <v>209</v>
      </c>
    </row>
    <row r="88" spans="1:19" ht="14.45" customHeight="1" x14ac:dyDescent="0.2">
      <c r="A88" s="575"/>
      <c r="B88" s="576" t="s">
        <v>1195</v>
      </c>
      <c r="C88" s="576" t="s">
        <v>490</v>
      </c>
      <c r="D88" s="576" t="s">
        <v>1158</v>
      </c>
      <c r="E88" s="576" t="s">
        <v>1196</v>
      </c>
      <c r="F88" s="576" t="s">
        <v>1199</v>
      </c>
      <c r="G88" s="576" t="s">
        <v>1200</v>
      </c>
      <c r="H88" s="585"/>
      <c r="I88" s="585"/>
      <c r="J88" s="576"/>
      <c r="K88" s="576"/>
      <c r="L88" s="585"/>
      <c r="M88" s="585"/>
      <c r="N88" s="576"/>
      <c r="O88" s="576"/>
      <c r="P88" s="585">
        <v>1458</v>
      </c>
      <c r="Q88" s="585">
        <v>304722</v>
      </c>
      <c r="R88" s="581"/>
      <c r="S88" s="586">
        <v>209</v>
      </c>
    </row>
    <row r="89" spans="1:19" ht="14.45" customHeight="1" x14ac:dyDescent="0.2">
      <c r="A89" s="575"/>
      <c r="B89" s="576" t="s">
        <v>1195</v>
      </c>
      <c r="C89" s="576" t="s">
        <v>490</v>
      </c>
      <c r="D89" s="576" t="s">
        <v>1159</v>
      </c>
      <c r="E89" s="576" t="s">
        <v>1196</v>
      </c>
      <c r="F89" s="576" t="s">
        <v>1199</v>
      </c>
      <c r="G89" s="576" t="s">
        <v>1200</v>
      </c>
      <c r="H89" s="585"/>
      <c r="I89" s="585"/>
      <c r="J89" s="576"/>
      <c r="K89" s="576"/>
      <c r="L89" s="585"/>
      <c r="M89" s="585"/>
      <c r="N89" s="576"/>
      <c r="O89" s="576"/>
      <c r="P89" s="585">
        <v>379</v>
      </c>
      <c r="Q89" s="585">
        <v>79255</v>
      </c>
      <c r="R89" s="581"/>
      <c r="S89" s="586">
        <v>209.11609498680738</v>
      </c>
    </row>
    <row r="90" spans="1:19" ht="14.45" customHeight="1" x14ac:dyDescent="0.2">
      <c r="A90" s="575"/>
      <c r="B90" s="576" t="s">
        <v>1195</v>
      </c>
      <c r="C90" s="576" t="s">
        <v>490</v>
      </c>
      <c r="D90" s="576" t="s">
        <v>1159</v>
      </c>
      <c r="E90" s="576" t="s">
        <v>1196</v>
      </c>
      <c r="F90" s="576" t="s">
        <v>1201</v>
      </c>
      <c r="G90" s="576" t="s">
        <v>1202</v>
      </c>
      <c r="H90" s="585"/>
      <c r="I90" s="585"/>
      <c r="J90" s="576"/>
      <c r="K90" s="576"/>
      <c r="L90" s="585"/>
      <c r="M90" s="585"/>
      <c r="N90" s="576"/>
      <c r="O90" s="576"/>
      <c r="P90" s="585">
        <v>4</v>
      </c>
      <c r="Q90" s="585">
        <v>836</v>
      </c>
      <c r="R90" s="581"/>
      <c r="S90" s="586">
        <v>209</v>
      </c>
    </row>
    <row r="91" spans="1:19" ht="14.45" customHeight="1" x14ac:dyDescent="0.2">
      <c r="A91" s="575"/>
      <c r="B91" s="576" t="s">
        <v>1195</v>
      </c>
      <c r="C91" s="576" t="s">
        <v>490</v>
      </c>
      <c r="D91" s="576" t="s">
        <v>1161</v>
      </c>
      <c r="E91" s="576" t="s">
        <v>1196</v>
      </c>
      <c r="F91" s="576" t="s">
        <v>1197</v>
      </c>
      <c r="G91" s="576" t="s">
        <v>1198</v>
      </c>
      <c r="H91" s="585"/>
      <c r="I91" s="585"/>
      <c r="J91" s="576"/>
      <c r="K91" s="576"/>
      <c r="L91" s="585"/>
      <c r="M91" s="585"/>
      <c r="N91" s="576"/>
      <c r="O91" s="576"/>
      <c r="P91" s="585">
        <v>25</v>
      </c>
      <c r="Q91" s="585">
        <v>5225</v>
      </c>
      <c r="R91" s="581"/>
      <c r="S91" s="586">
        <v>209</v>
      </c>
    </row>
    <row r="92" spans="1:19" ht="14.45" customHeight="1" x14ac:dyDescent="0.2">
      <c r="A92" s="575"/>
      <c r="B92" s="576" t="s">
        <v>1195</v>
      </c>
      <c r="C92" s="576" t="s">
        <v>490</v>
      </c>
      <c r="D92" s="576" t="s">
        <v>1161</v>
      </c>
      <c r="E92" s="576" t="s">
        <v>1196</v>
      </c>
      <c r="F92" s="576" t="s">
        <v>1199</v>
      </c>
      <c r="G92" s="576" t="s">
        <v>1200</v>
      </c>
      <c r="H92" s="585"/>
      <c r="I92" s="585"/>
      <c r="J92" s="576"/>
      <c r="K92" s="576"/>
      <c r="L92" s="585"/>
      <c r="M92" s="585"/>
      <c r="N92" s="576"/>
      <c r="O92" s="576"/>
      <c r="P92" s="585">
        <v>877</v>
      </c>
      <c r="Q92" s="585">
        <v>183495</v>
      </c>
      <c r="R92" s="581"/>
      <c r="S92" s="586">
        <v>209.23033067274801</v>
      </c>
    </row>
    <row r="93" spans="1:19" ht="14.45" customHeight="1" x14ac:dyDescent="0.2">
      <c r="A93" s="575"/>
      <c r="B93" s="576" t="s">
        <v>1195</v>
      </c>
      <c r="C93" s="576" t="s">
        <v>490</v>
      </c>
      <c r="D93" s="576" t="s">
        <v>1162</v>
      </c>
      <c r="E93" s="576" t="s">
        <v>1196</v>
      </c>
      <c r="F93" s="576" t="s">
        <v>1197</v>
      </c>
      <c r="G93" s="576" t="s">
        <v>1198</v>
      </c>
      <c r="H93" s="585"/>
      <c r="I93" s="585"/>
      <c r="J93" s="576"/>
      <c r="K93" s="576"/>
      <c r="L93" s="585"/>
      <c r="M93" s="585"/>
      <c r="N93" s="576"/>
      <c r="O93" s="576"/>
      <c r="P93" s="585">
        <v>51</v>
      </c>
      <c r="Q93" s="585">
        <v>10659</v>
      </c>
      <c r="R93" s="581"/>
      <c r="S93" s="586">
        <v>209</v>
      </c>
    </row>
    <row r="94" spans="1:19" ht="14.45" customHeight="1" x14ac:dyDescent="0.2">
      <c r="A94" s="575"/>
      <c r="B94" s="576" t="s">
        <v>1195</v>
      </c>
      <c r="C94" s="576" t="s">
        <v>490</v>
      </c>
      <c r="D94" s="576" t="s">
        <v>1162</v>
      </c>
      <c r="E94" s="576" t="s">
        <v>1196</v>
      </c>
      <c r="F94" s="576" t="s">
        <v>1199</v>
      </c>
      <c r="G94" s="576" t="s">
        <v>1200</v>
      </c>
      <c r="H94" s="585"/>
      <c r="I94" s="585"/>
      <c r="J94" s="576"/>
      <c r="K94" s="576"/>
      <c r="L94" s="585"/>
      <c r="M94" s="585"/>
      <c r="N94" s="576"/>
      <c r="O94" s="576"/>
      <c r="P94" s="585">
        <v>1453</v>
      </c>
      <c r="Q94" s="585">
        <v>303773</v>
      </c>
      <c r="R94" s="581"/>
      <c r="S94" s="586">
        <v>209.06607019958707</v>
      </c>
    </row>
    <row r="95" spans="1:19" ht="14.45" customHeight="1" x14ac:dyDescent="0.2">
      <c r="A95" s="575"/>
      <c r="B95" s="576" t="s">
        <v>1195</v>
      </c>
      <c r="C95" s="576" t="s">
        <v>490</v>
      </c>
      <c r="D95" s="576" t="s">
        <v>1163</v>
      </c>
      <c r="E95" s="576" t="s">
        <v>1196</v>
      </c>
      <c r="F95" s="576" t="s">
        <v>1199</v>
      </c>
      <c r="G95" s="576" t="s">
        <v>1200</v>
      </c>
      <c r="H95" s="585"/>
      <c r="I95" s="585"/>
      <c r="J95" s="576"/>
      <c r="K95" s="576"/>
      <c r="L95" s="585"/>
      <c r="M95" s="585"/>
      <c r="N95" s="576"/>
      <c r="O95" s="576"/>
      <c r="P95" s="585">
        <v>536</v>
      </c>
      <c r="Q95" s="585">
        <v>112254</v>
      </c>
      <c r="R95" s="581"/>
      <c r="S95" s="586">
        <v>209.42910447761193</v>
      </c>
    </row>
    <row r="96" spans="1:19" ht="14.45" customHeight="1" x14ac:dyDescent="0.2">
      <c r="A96" s="575"/>
      <c r="B96" s="576" t="s">
        <v>1195</v>
      </c>
      <c r="C96" s="576" t="s">
        <v>490</v>
      </c>
      <c r="D96" s="576" t="s">
        <v>1164</v>
      </c>
      <c r="E96" s="576" t="s">
        <v>1196</v>
      </c>
      <c r="F96" s="576" t="s">
        <v>1199</v>
      </c>
      <c r="G96" s="576" t="s">
        <v>1200</v>
      </c>
      <c r="H96" s="585"/>
      <c r="I96" s="585"/>
      <c r="J96" s="576"/>
      <c r="K96" s="576"/>
      <c r="L96" s="585"/>
      <c r="M96" s="585"/>
      <c r="N96" s="576"/>
      <c r="O96" s="576"/>
      <c r="P96" s="585">
        <v>66</v>
      </c>
      <c r="Q96" s="585">
        <v>13794</v>
      </c>
      <c r="R96" s="581"/>
      <c r="S96" s="586">
        <v>209</v>
      </c>
    </row>
    <row r="97" spans="1:19" ht="14.45" customHeight="1" x14ac:dyDescent="0.2">
      <c r="A97" s="575"/>
      <c r="B97" s="576" t="s">
        <v>1195</v>
      </c>
      <c r="C97" s="576" t="s">
        <v>490</v>
      </c>
      <c r="D97" s="576" t="s">
        <v>1165</v>
      </c>
      <c r="E97" s="576" t="s">
        <v>1196</v>
      </c>
      <c r="F97" s="576" t="s">
        <v>1199</v>
      </c>
      <c r="G97" s="576" t="s">
        <v>1200</v>
      </c>
      <c r="H97" s="585"/>
      <c r="I97" s="585"/>
      <c r="J97" s="576"/>
      <c r="K97" s="576"/>
      <c r="L97" s="585"/>
      <c r="M97" s="585"/>
      <c r="N97" s="576"/>
      <c r="O97" s="576"/>
      <c r="P97" s="585">
        <v>185</v>
      </c>
      <c r="Q97" s="585">
        <v>38665</v>
      </c>
      <c r="R97" s="581"/>
      <c r="S97" s="586">
        <v>209</v>
      </c>
    </row>
    <row r="98" spans="1:19" ht="14.45" customHeight="1" x14ac:dyDescent="0.2">
      <c r="A98" s="575"/>
      <c r="B98" s="576" t="s">
        <v>1195</v>
      </c>
      <c r="C98" s="576" t="s">
        <v>490</v>
      </c>
      <c r="D98" s="576" t="s">
        <v>1166</v>
      </c>
      <c r="E98" s="576" t="s">
        <v>1196</v>
      </c>
      <c r="F98" s="576" t="s">
        <v>1199</v>
      </c>
      <c r="G98" s="576" t="s">
        <v>1200</v>
      </c>
      <c r="H98" s="585"/>
      <c r="I98" s="585"/>
      <c r="J98" s="576"/>
      <c r="K98" s="576"/>
      <c r="L98" s="585"/>
      <c r="M98" s="585"/>
      <c r="N98" s="576"/>
      <c r="O98" s="576"/>
      <c r="P98" s="585">
        <v>264</v>
      </c>
      <c r="Q98" s="585">
        <v>55300</v>
      </c>
      <c r="R98" s="581"/>
      <c r="S98" s="586">
        <v>209.46969696969697</v>
      </c>
    </row>
    <row r="99" spans="1:19" ht="14.45" customHeight="1" x14ac:dyDescent="0.2">
      <c r="A99" s="575"/>
      <c r="B99" s="576" t="s">
        <v>1195</v>
      </c>
      <c r="C99" s="576" t="s">
        <v>490</v>
      </c>
      <c r="D99" s="576" t="s">
        <v>1169</v>
      </c>
      <c r="E99" s="576" t="s">
        <v>1196</v>
      </c>
      <c r="F99" s="576" t="s">
        <v>1197</v>
      </c>
      <c r="G99" s="576" t="s">
        <v>1198</v>
      </c>
      <c r="H99" s="585"/>
      <c r="I99" s="585"/>
      <c r="J99" s="576"/>
      <c r="K99" s="576"/>
      <c r="L99" s="585"/>
      <c r="M99" s="585"/>
      <c r="N99" s="576"/>
      <c r="O99" s="576"/>
      <c r="P99" s="585">
        <v>60</v>
      </c>
      <c r="Q99" s="585">
        <v>12540</v>
      </c>
      <c r="R99" s="581"/>
      <c r="S99" s="586">
        <v>209</v>
      </c>
    </row>
    <row r="100" spans="1:19" ht="14.45" customHeight="1" x14ac:dyDescent="0.2">
      <c r="A100" s="575"/>
      <c r="B100" s="576" t="s">
        <v>1195</v>
      </c>
      <c r="C100" s="576" t="s">
        <v>490</v>
      </c>
      <c r="D100" s="576" t="s">
        <v>1169</v>
      </c>
      <c r="E100" s="576" t="s">
        <v>1196</v>
      </c>
      <c r="F100" s="576" t="s">
        <v>1199</v>
      </c>
      <c r="G100" s="576" t="s">
        <v>1200</v>
      </c>
      <c r="H100" s="585"/>
      <c r="I100" s="585"/>
      <c r="J100" s="576"/>
      <c r="K100" s="576"/>
      <c r="L100" s="585"/>
      <c r="M100" s="585"/>
      <c r="N100" s="576"/>
      <c r="O100" s="576"/>
      <c r="P100" s="585">
        <v>1399</v>
      </c>
      <c r="Q100" s="585">
        <v>292475</v>
      </c>
      <c r="R100" s="581"/>
      <c r="S100" s="586">
        <v>209.06004288777697</v>
      </c>
    </row>
    <row r="101" spans="1:19" ht="14.45" customHeight="1" x14ac:dyDescent="0.2">
      <c r="A101" s="575"/>
      <c r="B101" s="576" t="s">
        <v>1195</v>
      </c>
      <c r="C101" s="576" t="s">
        <v>490</v>
      </c>
      <c r="D101" s="576" t="s">
        <v>1170</v>
      </c>
      <c r="E101" s="576" t="s">
        <v>1196</v>
      </c>
      <c r="F101" s="576" t="s">
        <v>1199</v>
      </c>
      <c r="G101" s="576" t="s">
        <v>1200</v>
      </c>
      <c r="H101" s="585"/>
      <c r="I101" s="585"/>
      <c r="J101" s="576"/>
      <c r="K101" s="576"/>
      <c r="L101" s="585"/>
      <c r="M101" s="585"/>
      <c r="N101" s="576"/>
      <c r="O101" s="576"/>
      <c r="P101" s="585">
        <v>781</v>
      </c>
      <c r="Q101" s="585">
        <v>163229</v>
      </c>
      <c r="R101" s="581"/>
      <c r="S101" s="586">
        <v>209</v>
      </c>
    </row>
    <row r="102" spans="1:19" ht="14.45" customHeight="1" x14ac:dyDescent="0.2">
      <c r="A102" s="575"/>
      <c r="B102" s="576" t="s">
        <v>1195</v>
      </c>
      <c r="C102" s="576" t="s">
        <v>490</v>
      </c>
      <c r="D102" s="576" t="s">
        <v>1171</v>
      </c>
      <c r="E102" s="576" t="s">
        <v>1196</v>
      </c>
      <c r="F102" s="576" t="s">
        <v>1199</v>
      </c>
      <c r="G102" s="576" t="s">
        <v>1200</v>
      </c>
      <c r="H102" s="585"/>
      <c r="I102" s="585"/>
      <c r="J102" s="576"/>
      <c r="K102" s="576"/>
      <c r="L102" s="585"/>
      <c r="M102" s="585"/>
      <c r="N102" s="576"/>
      <c r="O102" s="576"/>
      <c r="P102" s="585">
        <v>134</v>
      </c>
      <c r="Q102" s="585">
        <v>28006</v>
      </c>
      <c r="R102" s="581"/>
      <c r="S102" s="586">
        <v>209</v>
      </c>
    </row>
    <row r="103" spans="1:19" ht="14.45" customHeight="1" x14ac:dyDescent="0.2">
      <c r="A103" s="575"/>
      <c r="B103" s="576" t="s">
        <v>1195</v>
      </c>
      <c r="C103" s="576" t="s">
        <v>490</v>
      </c>
      <c r="D103" s="576" t="s">
        <v>1173</v>
      </c>
      <c r="E103" s="576" t="s">
        <v>1196</v>
      </c>
      <c r="F103" s="576" t="s">
        <v>1199</v>
      </c>
      <c r="G103" s="576" t="s">
        <v>1200</v>
      </c>
      <c r="H103" s="585"/>
      <c r="I103" s="585"/>
      <c r="J103" s="576"/>
      <c r="K103" s="576"/>
      <c r="L103" s="585"/>
      <c r="M103" s="585"/>
      <c r="N103" s="576"/>
      <c r="O103" s="576"/>
      <c r="P103" s="585">
        <v>717</v>
      </c>
      <c r="Q103" s="585">
        <v>149853</v>
      </c>
      <c r="R103" s="581"/>
      <c r="S103" s="586">
        <v>209</v>
      </c>
    </row>
    <row r="104" spans="1:19" ht="14.45" customHeight="1" x14ac:dyDescent="0.2">
      <c r="A104" s="575"/>
      <c r="B104" s="576" t="s">
        <v>1195</v>
      </c>
      <c r="C104" s="576" t="s">
        <v>490</v>
      </c>
      <c r="D104" s="576" t="s">
        <v>1174</v>
      </c>
      <c r="E104" s="576" t="s">
        <v>1196</v>
      </c>
      <c r="F104" s="576" t="s">
        <v>1199</v>
      </c>
      <c r="G104" s="576" t="s">
        <v>1200</v>
      </c>
      <c r="H104" s="585"/>
      <c r="I104" s="585"/>
      <c r="J104" s="576"/>
      <c r="K104" s="576"/>
      <c r="L104" s="585"/>
      <c r="M104" s="585"/>
      <c r="N104" s="576"/>
      <c r="O104" s="576"/>
      <c r="P104" s="585">
        <v>423</v>
      </c>
      <c r="Q104" s="585">
        <v>88551</v>
      </c>
      <c r="R104" s="581"/>
      <c r="S104" s="586">
        <v>209.34042553191489</v>
      </c>
    </row>
    <row r="105" spans="1:19" ht="14.45" customHeight="1" x14ac:dyDescent="0.2">
      <c r="A105" s="575"/>
      <c r="B105" s="576" t="s">
        <v>1195</v>
      </c>
      <c r="C105" s="576" t="s">
        <v>490</v>
      </c>
      <c r="D105" s="576" t="s">
        <v>1176</v>
      </c>
      <c r="E105" s="576" t="s">
        <v>1196</v>
      </c>
      <c r="F105" s="576" t="s">
        <v>1199</v>
      </c>
      <c r="G105" s="576" t="s">
        <v>1200</v>
      </c>
      <c r="H105" s="585"/>
      <c r="I105" s="585"/>
      <c r="J105" s="576"/>
      <c r="K105" s="576"/>
      <c r="L105" s="585"/>
      <c r="M105" s="585"/>
      <c r="N105" s="576"/>
      <c r="O105" s="576"/>
      <c r="P105" s="585">
        <v>440</v>
      </c>
      <c r="Q105" s="585">
        <v>92060</v>
      </c>
      <c r="R105" s="581"/>
      <c r="S105" s="586">
        <v>209.22727272727272</v>
      </c>
    </row>
    <row r="106" spans="1:19" ht="14.45" customHeight="1" x14ac:dyDescent="0.2">
      <c r="A106" s="575"/>
      <c r="B106" s="576" t="s">
        <v>1195</v>
      </c>
      <c r="C106" s="576" t="s">
        <v>490</v>
      </c>
      <c r="D106" s="576" t="s">
        <v>1177</v>
      </c>
      <c r="E106" s="576" t="s">
        <v>1196</v>
      </c>
      <c r="F106" s="576" t="s">
        <v>1199</v>
      </c>
      <c r="G106" s="576" t="s">
        <v>1200</v>
      </c>
      <c r="H106" s="585"/>
      <c r="I106" s="585"/>
      <c r="J106" s="576"/>
      <c r="K106" s="576"/>
      <c r="L106" s="585"/>
      <c r="M106" s="585"/>
      <c r="N106" s="576"/>
      <c r="O106" s="576"/>
      <c r="P106" s="585">
        <v>102</v>
      </c>
      <c r="Q106" s="585">
        <v>21318</v>
      </c>
      <c r="R106" s="581"/>
      <c r="S106" s="586">
        <v>209</v>
      </c>
    </row>
    <row r="107" spans="1:19" ht="14.45" customHeight="1" x14ac:dyDescent="0.2">
      <c r="A107" s="575"/>
      <c r="B107" s="576" t="s">
        <v>1195</v>
      </c>
      <c r="C107" s="576" t="s">
        <v>490</v>
      </c>
      <c r="D107" s="576" t="s">
        <v>627</v>
      </c>
      <c r="E107" s="576" t="s">
        <v>1196</v>
      </c>
      <c r="F107" s="576" t="s">
        <v>1199</v>
      </c>
      <c r="G107" s="576" t="s">
        <v>1200</v>
      </c>
      <c r="H107" s="585"/>
      <c r="I107" s="585"/>
      <c r="J107" s="576"/>
      <c r="K107" s="576"/>
      <c r="L107" s="585"/>
      <c r="M107" s="585"/>
      <c r="N107" s="576"/>
      <c r="O107" s="576"/>
      <c r="P107" s="585">
        <v>150</v>
      </c>
      <c r="Q107" s="585">
        <v>31464</v>
      </c>
      <c r="R107" s="581"/>
      <c r="S107" s="586">
        <v>209.76</v>
      </c>
    </row>
    <row r="108" spans="1:19" ht="14.45" customHeight="1" x14ac:dyDescent="0.2">
      <c r="A108" s="575"/>
      <c r="B108" s="576" t="s">
        <v>1195</v>
      </c>
      <c r="C108" s="576" t="s">
        <v>490</v>
      </c>
      <c r="D108" s="576" t="s">
        <v>1181</v>
      </c>
      <c r="E108" s="576" t="s">
        <v>1196</v>
      </c>
      <c r="F108" s="576" t="s">
        <v>1199</v>
      </c>
      <c r="G108" s="576" t="s">
        <v>1200</v>
      </c>
      <c r="H108" s="585"/>
      <c r="I108" s="585"/>
      <c r="J108" s="576"/>
      <c r="K108" s="576"/>
      <c r="L108" s="585"/>
      <c r="M108" s="585"/>
      <c r="N108" s="576"/>
      <c r="O108" s="576"/>
      <c r="P108" s="585">
        <v>229</v>
      </c>
      <c r="Q108" s="585">
        <v>47861</v>
      </c>
      <c r="R108" s="581"/>
      <c r="S108" s="586">
        <v>209</v>
      </c>
    </row>
    <row r="109" spans="1:19" ht="14.45" customHeight="1" x14ac:dyDescent="0.2">
      <c r="A109" s="575"/>
      <c r="B109" s="576" t="s">
        <v>1195</v>
      </c>
      <c r="C109" s="576" t="s">
        <v>490</v>
      </c>
      <c r="D109" s="576" t="s">
        <v>1188</v>
      </c>
      <c r="E109" s="576" t="s">
        <v>1196</v>
      </c>
      <c r="F109" s="576" t="s">
        <v>1199</v>
      </c>
      <c r="G109" s="576" t="s">
        <v>1200</v>
      </c>
      <c r="H109" s="585"/>
      <c r="I109" s="585"/>
      <c r="J109" s="576"/>
      <c r="K109" s="576"/>
      <c r="L109" s="585"/>
      <c r="M109" s="585"/>
      <c r="N109" s="576"/>
      <c r="O109" s="576"/>
      <c r="P109" s="585">
        <v>30</v>
      </c>
      <c r="Q109" s="585">
        <v>6270</v>
      </c>
      <c r="R109" s="581"/>
      <c r="S109" s="586">
        <v>209</v>
      </c>
    </row>
    <row r="110" spans="1:19" ht="14.45" customHeight="1" x14ac:dyDescent="0.2">
      <c r="A110" s="575"/>
      <c r="B110" s="576" t="s">
        <v>1195</v>
      </c>
      <c r="C110" s="576" t="s">
        <v>490</v>
      </c>
      <c r="D110" s="576" t="s">
        <v>1190</v>
      </c>
      <c r="E110" s="576" t="s">
        <v>1196</v>
      </c>
      <c r="F110" s="576" t="s">
        <v>1197</v>
      </c>
      <c r="G110" s="576" t="s">
        <v>1198</v>
      </c>
      <c r="H110" s="585"/>
      <c r="I110" s="585"/>
      <c r="J110" s="576"/>
      <c r="K110" s="576"/>
      <c r="L110" s="585"/>
      <c r="M110" s="585"/>
      <c r="N110" s="576"/>
      <c r="O110" s="576"/>
      <c r="P110" s="585">
        <v>69</v>
      </c>
      <c r="Q110" s="585">
        <v>14421</v>
      </c>
      <c r="R110" s="581"/>
      <c r="S110" s="586">
        <v>209</v>
      </c>
    </row>
    <row r="111" spans="1:19" ht="14.45" customHeight="1" x14ac:dyDescent="0.2">
      <c r="A111" s="575"/>
      <c r="B111" s="576" t="s">
        <v>1195</v>
      </c>
      <c r="C111" s="576" t="s">
        <v>490</v>
      </c>
      <c r="D111" s="576" t="s">
        <v>1190</v>
      </c>
      <c r="E111" s="576" t="s">
        <v>1196</v>
      </c>
      <c r="F111" s="576" t="s">
        <v>1199</v>
      </c>
      <c r="G111" s="576" t="s">
        <v>1200</v>
      </c>
      <c r="H111" s="585"/>
      <c r="I111" s="585"/>
      <c r="J111" s="576"/>
      <c r="K111" s="576"/>
      <c r="L111" s="585"/>
      <c r="M111" s="585"/>
      <c r="N111" s="576"/>
      <c r="O111" s="576"/>
      <c r="P111" s="585">
        <v>1217</v>
      </c>
      <c r="Q111" s="585">
        <v>255205</v>
      </c>
      <c r="R111" s="581"/>
      <c r="S111" s="586">
        <v>209.70008216926868</v>
      </c>
    </row>
    <row r="112" spans="1:19" ht="14.45" customHeight="1" x14ac:dyDescent="0.2">
      <c r="A112" s="575"/>
      <c r="B112" s="576" t="s">
        <v>1195</v>
      </c>
      <c r="C112" s="576" t="s">
        <v>490</v>
      </c>
      <c r="D112" s="576" t="s">
        <v>1190</v>
      </c>
      <c r="E112" s="576" t="s">
        <v>1196</v>
      </c>
      <c r="F112" s="576" t="s">
        <v>1201</v>
      </c>
      <c r="G112" s="576" t="s">
        <v>1202</v>
      </c>
      <c r="H112" s="585"/>
      <c r="I112" s="585"/>
      <c r="J112" s="576"/>
      <c r="K112" s="576"/>
      <c r="L112" s="585"/>
      <c r="M112" s="585"/>
      <c r="N112" s="576"/>
      <c r="O112" s="576"/>
      <c r="P112" s="585">
        <v>109</v>
      </c>
      <c r="Q112" s="585">
        <v>22781</v>
      </c>
      <c r="R112" s="581"/>
      <c r="S112" s="586">
        <v>209</v>
      </c>
    </row>
    <row r="113" spans="1:19" ht="14.45" customHeight="1" x14ac:dyDescent="0.2">
      <c r="A113" s="575"/>
      <c r="B113" s="576" t="s">
        <v>1195</v>
      </c>
      <c r="C113" s="576" t="s">
        <v>490</v>
      </c>
      <c r="D113" s="576" t="s">
        <v>1191</v>
      </c>
      <c r="E113" s="576" t="s">
        <v>1196</v>
      </c>
      <c r="F113" s="576" t="s">
        <v>1199</v>
      </c>
      <c r="G113" s="576" t="s">
        <v>1200</v>
      </c>
      <c r="H113" s="585"/>
      <c r="I113" s="585"/>
      <c r="J113" s="576"/>
      <c r="K113" s="576"/>
      <c r="L113" s="585"/>
      <c r="M113" s="585"/>
      <c r="N113" s="576"/>
      <c r="O113" s="576"/>
      <c r="P113" s="585">
        <v>325</v>
      </c>
      <c r="Q113" s="585">
        <v>68057</v>
      </c>
      <c r="R113" s="581"/>
      <c r="S113" s="586">
        <v>209.40615384615384</v>
      </c>
    </row>
    <row r="114" spans="1:19" ht="14.45" customHeight="1" x14ac:dyDescent="0.2">
      <c r="A114" s="575"/>
      <c r="B114" s="576" t="s">
        <v>1195</v>
      </c>
      <c r="C114" s="576" t="s">
        <v>490</v>
      </c>
      <c r="D114" s="576" t="s">
        <v>1092</v>
      </c>
      <c r="E114" s="576" t="s">
        <v>1196</v>
      </c>
      <c r="F114" s="576" t="s">
        <v>1199</v>
      </c>
      <c r="G114" s="576" t="s">
        <v>1200</v>
      </c>
      <c r="H114" s="585"/>
      <c r="I114" s="585"/>
      <c r="J114" s="576"/>
      <c r="K114" s="576"/>
      <c r="L114" s="585"/>
      <c r="M114" s="585"/>
      <c r="N114" s="576"/>
      <c r="O114" s="576"/>
      <c r="P114" s="585">
        <v>114</v>
      </c>
      <c r="Q114" s="585">
        <v>23826</v>
      </c>
      <c r="R114" s="581"/>
      <c r="S114" s="586">
        <v>209</v>
      </c>
    </row>
    <row r="115" spans="1:19" ht="14.45" customHeight="1" x14ac:dyDescent="0.2">
      <c r="A115" s="575"/>
      <c r="B115" s="576" t="s">
        <v>1195</v>
      </c>
      <c r="C115" s="576" t="s">
        <v>490</v>
      </c>
      <c r="D115" s="576" t="s">
        <v>1179</v>
      </c>
      <c r="E115" s="576" t="s">
        <v>1196</v>
      </c>
      <c r="F115" s="576" t="s">
        <v>1199</v>
      </c>
      <c r="G115" s="576" t="s">
        <v>1200</v>
      </c>
      <c r="H115" s="585"/>
      <c r="I115" s="585"/>
      <c r="J115" s="576"/>
      <c r="K115" s="576"/>
      <c r="L115" s="585"/>
      <c r="M115" s="585"/>
      <c r="N115" s="576"/>
      <c r="O115" s="576"/>
      <c r="P115" s="585">
        <v>139</v>
      </c>
      <c r="Q115" s="585">
        <v>29051</v>
      </c>
      <c r="R115" s="581"/>
      <c r="S115" s="586">
        <v>209</v>
      </c>
    </row>
    <row r="116" spans="1:19" ht="14.45" customHeight="1" x14ac:dyDescent="0.2">
      <c r="A116" s="575"/>
      <c r="B116" s="576" t="s">
        <v>1195</v>
      </c>
      <c r="C116" s="576" t="s">
        <v>490</v>
      </c>
      <c r="D116" s="576" t="s">
        <v>1109</v>
      </c>
      <c r="E116" s="576" t="s">
        <v>1196</v>
      </c>
      <c r="F116" s="576" t="s">
        <v>1199</v>
      </c>
      <c r="G116" s="576" t="s">
        <v>1200</v>
      </c>
      <c r="H116" s="585"/>
      <c r="I116" s="585"/>
      <c r="J116" s="576"/>
      <c r="K116" s="576"/>
      <c r="L116" s="585"/>
      <c r="M116" s="585"/>
      <c r="N116" s="576"/>
      <c r="O116" s="576"/>
      <c r="P116" s="585">
        <v>131</v>
      </c>
      <c r="Q116" s="585">
        <v>27379</v>
      </c>
      <c r="R116" s="581"/>
      <c r="S116" s="586">
        <v>209</v>
      </c>
    </row>
    <row r="117" spans="1:19" ht="14.45" customHeight="1" x14ac:dyDescent="0.2">
      <c r="A117" s="575"/>
      <c r="B117" s="576" t="s">
        <v>1195</v>
      </c>
      <c r="C117" s="576" t="s">
        <v>490</v>
      </c>
      <c r="D117" s="576" t="s">
        <v>1031</v>
      </c>
      <c r="E117" s="576" t="s">
        <v>1196</v>
      </c>
      <c r="F117" s="576" t="s">
        <v>1199</v>
      </c>
      <c r="G117" s="576" t="s">
        <v>1200</v>
      </c>
      <c r="H117" s="585"/>
      <c r="I117" s="585"/>
      <c r="J117" s="576"/>
      <c r="K117" s="576"/>
      <c r="L117" s="585"/>
      <c r="M117" s="585"/>
      <c r="N117" s="576"/>
      <c r="O117" s="576"/>
      <c r="P117" s="585">
        <v>1023</v>
      </c>
      <c r="Q117" s="585">
        <v>213807</v>
      </c>
      <c r="R117" s="581"/>
      <c r="S117" s="586">
        <v>209</v>
      </c>
    </row>
    <row r="118" spans="1:19" ht="14.45" customHeight="1" x14ac:dyDescent="0.2">
      <c r="A118" s="575"/>
      <c r="B118" s="576" t="s">
        <v>1195</v>
      </c>
      <c r="C118" s="576" t="s">
        <v>490</v>
      </c>
      <c r="D118" s="576" t="s">
        <v>1036</v>
      </c>
      <c r="E118" s="576" t="s">
        <v>1196</v>
      </c>
      <c r="F118" s="576" t="s">
        <v>1199</v>
      </c>
      <c r="G118" s="576" t="s">
        <v>1200</v>
      </c>
      <c r="H118" s="585"/>
      <c r="I118" s="585"/>
      <c r="J118" s="576"/>
      <c r="K118" s="576"/>
      <c r="L118" s="585"/>
      <c r="M118" s="585"/>
      <c r="N118" s="576"/>
      <c r="O118" s="576"/>
      <c r="P118" s="585">
        <v>128</v>
      </c>
      <c r="Q118" s="585">
        <v>26752</v>
      </c>
      <c r="R118" s="581"/>
      <c r="S118" s="586">
        <v>209</v>
      </c>
    </row>
    <row r="119" spans="1:19" ht="14.45" customHeight="1" x14ac:dyDescent="0.2">
      <c r="A119" s="575"/>
      <c r="B119" s="576" t="s">
        <v>1195</v>
      </c>
      <c r="C119" s="576" t="s">
        <v>490</v>
      </c>
      <c r="D119" s="576" t="s">
        <v>1125</v>
      </c>
      <c r="E119" s="576" t="s">
        <v>1196</v>
      </c>
      <c r="F119" s="576" t="s">
        <v>1199</v>
      </c>
      <c r="G119" s="576" t="s">
        <v>1200</v>
      </c>
      <c r="H119" s="585"/>
      <c r="I119" s="585"/>
      <c r="J119" s="576"/>
      <c r="K119" s="576"/>
      <c r="L119" s="585"/>
      <c r="M119" s="585"/>
      <c r="N119" s="576"/>
      <c r="O119" s="576"/>
      <c r="P119" s="585">
        <v>575</v>
      </c>
      <c r="Q119" s="585">
        <v>120175</v>
      </c>
      <c r="R119" s="581"/>
      <c r="S119" s="586">
        <v>209</v>
      </c>
    </row>
    <row r="120" spans="1:19" ht="14.45" customHeight="1" x14ac:dyDescent="0.2">
      <c r="A120" s="575"/>
      <c r="B120" s="576" t="s">
        <v>1195</v>
      </c>
      <c r="C120" s="576" t="s">
        <v>490</v>
      </c>
      <c r="D120" s="576" t="s">
        <v>1103</v>
      </c>
      <c r="E120" s="576" t="s">
        <v>1196</v>
      </c>
      <c r="F120" s="576" t="s">
        <v>1199</v>
      </c>
      <c r="G120" s="576" t="s">
        <v>1200</v>
      </c>
      <c r="H120" s="585"/>
      <c r="I120" s="585"/>
      <c r="J120" s="576"/>
      <c r="K120" s="576"/>
      <c r="L120" s="585"/>
      <c r="M120" s="585"/>
      <c r="N120" s="576"/>
      <c r="O120" s="576"/>
      <c r="P120" s="585">
        <v>347</v>
      </c>
      <c r="Q120" s="585">
        <v>72523</v>
      </c>
      <c r="R120" s="581"/>
      <c r="S120" s="586">
        <v>209</v>
      </c>
    </row>
    <row r="121" spans="1:19" ht="14.45" customHeight="1" x14ac:dyDescent="0.2">
      <c r="A121" s="575"/>
      <c r="B121" s="576" t="s">
        <v>1195</v>
      </c>
      <c r="C121" s="576" t="s">
        <v>490</v>
      </c>
      <c r="D121" s="576" t="s">
        <v>1070</v>
      </c>
      <c r="E121" s="576" t="s">
        <v>1196</v>
      </c>
      <c r="F121" s="576" t="s">
        <v>1199</v>
      </c>
      <c r="G121" s="576" t="s">
        <v>1200</v>
      </c>
      <c r="H121" s="585"/>
      <c r="I121" s="585"/>
      <c r="J121" s="576"/>
      <c r="K121" s="576"/>
      <c r="L121" s="585"/>
      <c r="M121" s="585"/>
      <c r="N121" s="576"/>
      <c r="O121" s="576"/>
      <c r="P121" s="585">
        <v>419</v>
      </c>
      <c r="Q121" s="585">
        <v>87663</v>
      </c>
      <c r="R121" s="581"/>
      <c r="S121" s="586">
        <v>209.21957040572792</v>
      </c>
    </row>
    <row r="122" spans="1:19" ht="14.45" customHeight="1" x14ac:dyDescent="0.2">
      <c r="A122" s="575"/>
      <c r="B122" s="576" t="s">
        <v>1195</v>
      </c>
      <c r="C122" s="576" t="s">
        <v>490</v>
      </c>
      <c r="D122" s="576" t="s">
        <v>1032</v>
      </c>
      <c r="E122" s="576" t="s">
        <v>1196</v>
      </c>
      <c r="F122" s="576" t="s">
        <v>1197</v>
      </c>
      <c r="G122" s="576" t="s">
        <v>1198</v>
      </c>
      <c r="H122" s="585"/>
      <c r="I122" s="585"/>
      <c r="J122" s="576"/>
      <c r="K122" s="576"/>
      <c r="L122" s="585"/>
      <c r="M122" s="585"/>
      <c r="N122" s="576"/>
      <c r="O122" s="576"/>
      <c r="P122" s="585">
        <v>2</v>
      </c>
      <c r="Q122" s="585">
        <v>418</v>
      </c>
      <c r="R122" s="581"/>
      <c r="S122" s="586">
        <v>209</v>
      </c>
    </row>
    <row r="123" spans="1:19" ht="14.45" customHeight="1" x14ac:dyDescent="0.2">
      <c r="A123" s="575"/>
      <c r="B123" s="576" t="s">
        <v>1195</v>
      </c>
      <c r="C123" s="576" t="s">
        <v>490</v>
      </c>
      <c r="D123" s="576" t="s">
        <v>1032</v>
      </c>
      <c r="E123" s="576" t="s">
        <v>1196</v>
      </c>
      <c r="F123" s="576" t="s">
        <v>1199</v>
      </c>
      <c r="G123" s="576" t="s">
        <v>1200</v>
      </c>
      <c r="H123" s="585"/>
      <c r="I123" s="585"/>
      <c r="J123" s="576"/>
      <c r="K123" s="576"/>
      <c r="L123" s="585"/>
      <c r="M123" s="585"/>
      <c r="N123" s="576"/>
      <c r="O123" s="576"/>
      <c r="P123" s="585">
        <v>308</v>
      </c>
      <c r="Q123" s="585">
        <v>64372</v>
      </c>
      <c r="R123" s="581"/>
      <c r="S123" s="586">
        <v>209</v>
      </c>
    </row>
    <row r="124" spans="1:19" ht="14.45" customHeight="1" x14ac:dyDescent="0.2">
      <c r="A124" s="575"/>
      <c r="B124" s="576" t="s">
        <v>1195</v>
      </c>
      <c r="C124" s="576" t="s">
        <v>490</v>
      </c>
      <c r="D124" s="576" t="s">
        <v>1168</v>
      </c>
      <c r="E124" s="576" t="s">
        <v>1196</v>
      </c>
      <c r="F124" s="576" t="s">
        <v>1199</v>
      </c>
      <c r="G124" s="576" t="s">
        <v>1200</v>
      </c>
      <c r="H124" s="585"/>
      <c r="I124" s="585"/>
      <c r="J124" s="576"/>
      <c r="K124" s="576"/>
      <c r="L124" s="585"/>
      <c r="M124" s="585"/>
      <c r="N124" s="576"/>
      <c r="O124" s="576"/>
      <c r="P124" s="585">
        <v>982</v>
      </c>
      <c r="Q124" s="585">
        <v>205724</v>
      </c>
      <c r="R124" s="581"/>
      <c r="S124" s="586">
        <v>209.49490835030551</v>
      </c>
    </row>
    <row r="125" spans="1:19" ht="14.45" customHeight="1" x14ac:dyDescent="0.2">
      <c r="A125" s="575"/>
      <c r="B125" s="576" t="s">
        <v>1195</v>
      </c>
      <c r="C125" s="576" t="s">
        <v>490</v>
      </c>
      <c r="D125" s="576" t="s">
        <v>1168</v>
      </c>
      <c r="E125" s="576" t="s">
        <v>1196</v>
      </c>
      <c r="F125" s="576" t="s">
        <v>1201</v>
      </c>
      <c r="G125" s="576" t="s">
        <v>1202</v>
      </c>
      <c r="H125" s="585"/>
      <c r="I125" s="585"/>
      <c r="J125" s="576"/>
      <c r="K125" s="576"/>
      <c r="L125" s="585"/>
      <c r="M125" s="585"/>
      <c r="N125" s="576"/>
      <c r="O125" s="576"/>
      <c r="P125" s="585">
        <v>5</v>
      </c>
      <c r="Q125" s="585">
        <v>1045</v>
      </c>
      <c r="R125" s="581"/>
      <c r="S125" s="586">
        <v>209</v>
      </c>
    </row>
    <row r="126" spans="1:19" ht="14.45" customHeight="1" x14ac:dyDescent="0.2">
      <c r="A126" s="575"/>
      <c r="B126" s="576" t="s">
        <v>1195</v>
      </c>
      <c r="C126" s="576" t="s">
        <v>490</v>
      </c>
      <c r="D126" s="576" t="s">
        <v>1175</v>
      </c>
      <c r="E126" s="576" t="s">
        <v>1196</v>
      </c>
      <c r="F126" s="576" t="s">
        <v>1199</v>
      </c>
      <c r="G126" s="576" t="s">
        <v>1200</v>
      </c>
      <c r="H126" s="585"/>
      <c r="I126" s="585"/>
      <c r="J126" s="576"/>
      <c r="K126" s="576"/>
      <c r="L126" s="585"/>
      <c r="M126" s="585"/>
      <c r="N126" s="576"/>
      <c r="O126" s="576"/>
      <c r="P126" s="585">
        <v>200</v>
      </c>
      <c r="Q126" s="585">
        <v>41800</v>
      </c>
      <c r="R126" s="581"/>
      <c r="S126" s="586">
        <v>209</v>
      </c>
    </row>
    <row r="127" spans="1:19" ht="14.45" customHeight="1" x14ac:dyDescent="0.2">
      <c r="A127" s="575"/>
      <c r="B127" s="576" t="s">
        <v>1195</v>
      </c>
      <c r="C127" s="576" t="s">
        <v>490</v>
      </c>
      <c r="D127" s="576" t="s">
        <v>1097</v>
      </c>
      <c r="E127" s="576" t="s">
        <v>1196</v>
      </c>
      <c r="F127" s="576" t="s">
        <v>1197</v>
      </c>
      <c r="G127" s="576" t="s">
        <v>1198</v>
      </c>
      <c r="H127" s="585"/>
      <c r="I127" s="585"/>
      <c r="J127" s="576"/>
      <c r="K127" s="576"/>
      <c r="L127" s="585"/>
      <c r="M127" s="585"/>
      <c r="N127" s="576"/>
      <c r="O127" s="576"/>
      <c r="P127" s="585">
        <v>90</v>
      </c>
      <c r="Q127" s="585">
        <v>18810</v>
      </c>
      <c r="R127" s="581"/>
      <c r="S127" s="586">
        <v>209</v>
      </c>
    </row>
    <row r="128" spans="1:19" ht="14.45" customHeight="1" x14ac:dyDescent="0.2">
      <c r="A128" s="575"/>
      <c r="B128" s="576" t="s">
        <v>1195</v>
      </c>
      <c r="C128" s="576" t="s">
        <v>490</v>
      </c>
      <c r="D128" s="576" t="s">
        <v>1097</v>
      </c>
      <c r="E128" s="576" t="s">
        <v>1196</v>
      </c>
      <c r="F128" s="576" t="s">
        <v>1199</v>
      </c>
      <c r="G128" s="576" t="s">
        <v>1200</v>
      </c>
      <c r="H128" s="585"/>
      <c r="I128" s="585"/>
      <c r="J128" s="576"/>
      <c r="K128" s="576"/>
      <c r="L128" s="585"/>
      <c r="M128" s="585"/>
      <c r="N128" s="576"/>
      <c r="O128" s="576"/>
      <c r="P128" s="585">
        <v>2299</v>
      </c>
      <c r="Q128" s="585">
        <v>480829</v>
      </c>
      <c r="R128" s="581"/>
      <c r="S128" s="586">
        <v>209.14702044367115</v>
      </c>
    </row>
    <row r="129" spans="1:19" ht="14.45" customHeight="1" x14ac:dyDescent="0.2">
      <c r="A129" s="575"/>
      <c r="B129" s="576" t="s">
        <v>1195</v>
      </c>
      <c r="C129" s="576" t="s">
        <v>490</v>
      </c>
      <c r="D129" s="576" t="s">
        <v>1097</v>
      </c>
      <c r="E129" s="576" t="s">
        <v>1196</v>
      </c>
      <c r="F129" s="576" t="s">
        <v>1201</v>
      </c>
      <c r="G129" s="576" t="s">
        <v>1202</v>
      </c>
      <c r="H129" s="585"/>
      <c r="I129" s="585"/>
      <c r="J129" s="576"/>
      <c r="K129" s="576"/>
      <c r="L129" s="585"/>
      <c r="M129" s="585"/>
      <c r="N129" s="576"/>
      <c r="O129" s="576"/>
      <c r="P129" s="585">
        <v>112</v>
      </c>
      <c r="Q129" s="585">
        <v>23408</v>
      </c>
      <c r="R129" s="581"/>
      <c r="S129" s="586">
        <v>209</v>
      </c>
    </row>
    <row r="130" spans="1:19" ht="14.45" customHeight="1" x14ac:dyDescent="0.2">
      <c r="A130" s="575"/>
      <c r="B130" s="576" t="s">
        <v>1195</v>
      </c>
      <c r="C130" s="576" t="s">
        <v>490</v>
      </c>
      <c r="D130" s="576" t="s">
        <v>1045</v>
      </c>
      <c r="E130" s="576" t="s">
        <v>1196</v>
      </c>
      <c r="F130" s="576" t="s">
        <v>1199</v>
      </c>
      <c r="G130" s="576" t="s">
        <v>1200</v>
      </c>
      <c r="H130" s="585"/>
      <c r="I130" s="585"/>
      <c r="J130" s="576"/>
      <c r="K130" s="576"/>
      <c r="L130" s="585"/>
      <c r="M130" s="585"/>
      <c r="N130" s="576"/>
      <c r="O130" s="576"/>
      <c r="P130" s="585">
        <v>42</v>
      </c>
      <c r="Q130" s="585">
        <v>8778</v>
      </c>
      <c r="R130" s="581"/>
      <c r="S130" s="586">
        <v>209</v>
      </c>
    </row>
    <row r="131" spans="1:19" ht="14.45" customHeight="1" x14ac:dyDescent="0.2">
      <c r="A131" s="575"/>
      <c r="B131" s="576" t="s">
        <v>1195</v>
      </c>
      <c r="C131" s="576" t="s">
        <v>490</v>
      </c>
      <c r="D131" s="576" t="s">
        <v>1130</v>
      </c>
      <c r="E131" s="576" t="s">
        <v>1196</v>
      </c>
      <c r="F131" s="576" t="s">
        <v>1199</v>
      </c>
      <c r="G131" s="576" t="s">
        <v>1200</v>
      </c>
      <c r="H131" s="585"/>
      <c r="I131" s="585"/>
      <c r="J131" s="576"/>
      <c r="K131" s="576"/>
      <c r="L131" s="585"/>
      <c r="M131" s="585"/>
      <c r="N131" s="576"/>
      <c r="O131" s="576"/>
      <c r="P131" s="585">
        <v>270</v>
      </c>
      <c r="Q131" s="585">
        <v>56528</v>
      </c>
      <c r="R131" s="581"/>
      <c r="S131" s="586">
        <v>209.36296296296297</v>
      </c>
    </row>
    <row r="132" spans="1:19" ht="14.45" customHeight="1" x14ac:dyDescent="0.2">
      <c r="A132" s="575"/>
      <c r="B132" s="576" t="s">
        <v>1195</v>
      </c>
      <c r="C132" s="576" t="s">
        <v>490</v>
      </c>
      <c r="D132" s="576" t="s">
        <v>1029</v>
      </c>
      <c r="E132" s="576" t="s">
        <v>1196</v>
      </c>
      <c r="F132" s="576" t="s">
        <v>1197</v>
      </c>
      <c r="G132" s="576" t="s">
        <v>1198</v>
      </c>
      <c r="H132" s="585"/>
      <c r="I132" s="585"/>
      <c r="J132" s="576"/>
      <c r="K132" s="576"/>
      <c r="L132" s="585"/>
      <c r="M132" s="585"/>
      <c r="N132" s="576"/>
      <c r="O132" s="576"/>
      <c r="P132" s="585">
        <v>62</v>
      </c>
      <c r="Q132" s="585">
        <v>12958</v>
      </c>
      <c r="R132" s="581"/>
      <c r="S132" s="586">
        <v>209</v>
      </c>
    </row>
    <row r="133" spans="1:19" ht="14.45" customHeight="1" x14ac:dyDescent="0.2">
      <c r="A133" s="575"/>
      <c r="B133" s="576" t="s">
        <v>1195</v>
      </c>
      <c r="C133" s="576" t="s">
        <v>490</v>
      </c>
      <c r="D133" s="576" t="s">
        <v>1029</v>
      </c>
      <c r="E133" s="576" t="s">
        <v>1196</v>
      </c>
      <c r="F133" s="576" t="s">
        <v>1199</v>
      </c>
      <c r="G133" s="576" t="s">
        <v>1200</v>
      </c>
      <c r="H133" s="585"/>
      <c r="I133" s="585"/>
      <c r="J133" s="576"/>
      <c r="K133" s="576"/>
      <c r="L133" s="585"/>
      <c r="M133" s="585"/>
      <c r="N133" s="576"/>
      <c r="O133" s="576"/>
      <c r="P133" s="585">
        <v>973</v>
      </c>
      <c r="Q133" s="585">
        <v>203667</v>
      </c>
      <c r="R133" s="581"/>
      <c r="S133" s="586">
        <v>209.31860226104831</v>
      </c>
    </row>
    <row r="134" spans="1:19" ht="14.45" customHeight="1" x14ac:dyDescent="0.2">
      <c r="A134" s="575"/>
      <c r="B134" s="576" t="s">
        <v>1195</v>
      </c>
      <c r="C134" s="576" t="s">
        <v>490</v>
      </c>
      <c r="D134" s="576" t="s">
        <v>1029</v>
      </c>
      <c r="E134" s="576" t="s">
        <v>1196</v>
      </c>
      <c r="F134" s="576" t="s">
        <v>1201</v>
      </c>
      <c r="G134" s="576" t="s">
        <v>1202</v>
      </c>
      <c r="H134" s="585"/>
      <c r="I134" s="585"/>
      <c r="J134" s="576"/>
      <c r="K134" s="576"/>
      <c r="L134" s="585"/>
      <c r="M134" s="585"/>
      <c r="N134" s="576"/>
      <c r="O134" s="576"/>
      <c r="P134" s="585">
        <v>134</v>
      </c>
      <c r="Q134" s="585">
        <v>28006</v>
      </c>
      <c r="R134" s="581"/>
      <c r="S134" s="586">
        <v>209</v>
      </c>
    </row>
    <row r="135" spans="1:19" ht="14.45" customHeight="1" x14ac:dyDescent="0.2">
      <c r="A135" s="575"/>
      <c r="B135" s="576" t="s">
        <v>1195</v>
      </c>
      <c r="C135" s="576" t="s">
        <v>490</v>
      </c>
      <c r="D135" s="576" t="s">
        <v>1131</v>
      </c>
      <c r="E135" s="576" t="s">
        <v>1196</v>
      </c>
      <c r="F135" s="576" t="s">
        <v>1199</v>
      </c>
      <c r="G135" s="576" t="s">
        <v>1200</v>
      </c>
      <c r="H135" s="585"/>
      <c r="I135" s="585"/>
      <c r="J135" s="576"/>
      <c r="K135" s="576"/>
      <c r="L135" s="585"/>
      <c r="M135" s="585"/>
      <c r="N135" s="576"/>
      <c r="O135" s="576"/>
      <c r="P135" s="585">
        <v>204</v>
      </c>
      <c r="Q135" s="585">
        <v>42636</v>
      </c>
      <c r="R135" s="581"/>
      <c r="S135" s="586">
        <v>209</v>
      </c>
    </row>
    <row r="136" spans="1:19" ht="14.45" customHeight="1" x14ac:dyDescent="0.2">
      <c r="A136" s="575"/>
      <c r="B136" s="576" t="s">
        <v>1195</v>
      </c>
      <c r="C136" s="576" t="s">
        <v>490</v>
      </c>
      <c r="D136" s="576" t="s">
        <v>1137</v>
      </c>
      <c r="E136" s="576" t="s">
        <v>1196</v>
      </c>
      <c r="F136" s="576" t="s">
        <v>1199</v>
      </c>
      <c r="G136" s="576" t="s">
        <v>1200</v>
      </c>
      <c r="H136" s="585"/>
      <c r="I136" s="585"/>
      <c r="J136" s="576"/>
      <c r="K136" s="576"/>
      <c r="L136" s="585"/>
      <c r="M136" s="585"/>
      <c r="N136" s="576"/>
      <c r="O136" s="576"/>
      <c r="P136" s="585">
        <v>821</v>
      </c>
      <c r="Q136" s="585">
        <v>171679</v>
      </c>
      <c r="R136" s="581"/>
      <c r="S136" s="586">
        <v>209.10962241169307</v>
      </c>
    </row>
    <row r="137" spans="1:19" ht="14.45" customHeight="1" x14ac:dyDescent="0.2">
      <c r="A137" s="575"/>
      <c r="B137" s="576" t="s">
        <v>1195</v>
      </c>
      <c r="C137" s="576" t="s">
        <v>490</v>
      </c>
      <c r="D137" s="576" t="s">
        <v>1140</v>
      </c>
      <c r="E137" s="576" t="s">
        <v>1196</v>
      </c>
      <c r="F137" s="576" t="s">
        <v>1199</v>
      </c>
      <c r="G137" s="576" t="s">
        <v>1200</v>
      </c>
      <c r="H137" s="585"/>
      <c r="I137" s="585"/>
      <c r="J137" s="576"/>
      <c r="K137" s="576"/>
      <c r="L137" s="585"/>
      <c r="M137" s="585"/>
      <c r="N137" s="576"/>
      <c r="O137" s="576"/>
      <c r="P137" s="585">
        <v>509</v>
      </c>
      <c r="Q137" s="585">
        <v>106381</v>
      </c>
      <c r="R137" s="581"/>
      <c r="S137" s="586">
        <v>209</v>
      </c>
    </row>
    <row r="138" spans="1:19" ht="14.45" customHeight="1" x14ac:dyDescent="0.2">
      <c r="A138" s="575"/>
      <c r="B138" s="576" t="s">
        <v>1195</v>
      </c>
      <c r="C138" s="576" t="s">
        <v>490</v>
      </c>
      <c r="D138" s="576" t="s">
        <v>1064</v>
      </c>
      <c r="E138" s="576" t="s">
        <v>1196</v>
      </c>
      <c r="F138" s="576" t="s">
        <v>1199</v>
      </c>
      <c r="G138" s="576" t="s">
        <v>1200</v>
      </c>
      <c r="H138" s="585"/>
      <c r="I138" s="585"/>
      <c r="J138" s="576"/>
      <c r="K138" s="576"/>
      <c r="L138" s="585"/>
      <c r="M138" s="585"/>
      <c r="N138" s="576"/>
      <c r="O138" s="576"/>
      <c r="P138" s="585">
        <v>830</v>
      </c>
      <c r="Q138" s="585">
        <v>173470</v>
      </c>
      <c r="R138" s="581"/>
      <c r="S138" s="586">
        <v>209</v>
      </c>
    </row>
    <row r="139" spans="1:19" ht="14.45" customHeight="1" x14ac:dyDescent="0.2">
      <c r="A139" s="575"/>
      <c r="B139" s="576" t="s">
        <v>1195</v>
      </c>
      <c r="C139" s="576" t="s">
        <v>490</v>
      </c>
      <c r="D139" s="576" t="s">
        <v>1118</v>
      </c>
      <c r="E139" s="576" t="s">
        <v>1196</v>
      </c>
      <c r="F139" s="576" t="s">
        <v>1199</v>
      </c>
      <c r="G139" s="576" t="s">
        <v>1200</v>
      </c>
      <c r="H139" s="585"/>
      <c r="I139" s="585"/>
      <c r="J139" s="576"/>
      <c r="K139" s="576"/>
      <c r="L139" s="585"/>
      <c r="M139" s="585"/>
      <c r="N139" s="576"/>
      <c r="O139" s="576"/>
      <c r="P139" s="585">
        <v>654</v>
      </c>
      <c r="Q139" s="585">
        <v>136686</v>
      </c>
      <c r="R139" s="581"/>
      <c r="S139" s="586">
        <v>209</v>
      </c>
    </row>
    <row r="140" spans="1:19" ht="14.45" customHeight="1" x14ac:dyDescent="0.2">
      <c r="A140" s="575"/>
      <c r="B140" s="576" t="s">
        <v>1195</v>
      </c>
      <c r="C140" s="576" t="s">
        <v>490</v>
      </c>
      <c r="D140" s="576" t="s">
        <v>1118</v>
      </c>
      <c r="E140" s="576" t="s">
        <v>1196</v>
      </c>
      <c r="F140" s="576" t="s">
        <v>1203</v>
      </c>
      <c r="G140" s="576" t="s">
        <v>1204</v>
      </c>
      <c r="H140" s="585"/>
      <c r="I140" s="585"/>
      <c r="J140" s="576"/>
      <c r="K140" s="576"/>
      <c r="L140" s="585"/>
      <c r="M140" s="585"/>
      <c r="N140" s="576"/>
      <c r="O140" s="576"/>
      <c r="P140" s="585">
        <v>1</v>
      </c>
      <c r="Q140" s="585">
        <v>0</v>
      </c>
      <c r="R140" s="581"/>
      <c r="S140" s="586">
        <v>0</v>
      </c>
    </row>
    <row r="141" spans="1:19" ht="14.45" customHeight="1" x14ac:dyDescent="0.2">
      <c r="A141" s="575"/>
      <c r="B141" s="576" t="s">
        <v>1195</v>
      </c>
      <c r="C141" s="576" t="s">
        <v>490</v>
      </c>
      <c r="D141" s="576" t="s">
        <v>1126</v>
      </c>
      <c r="E141" s="576" t="s">
        <v>1196</v>
      </c>
      <c r="F141" s="576" t="s">
        <v>1199</v>
      </c>
      <c r="G141" s="576" t="s">
        <v>1200</v>
      </c>
      <c r="H141" s="585"/>
      <c r="I141" s="585"/>
      <c r="J141" s="576"/>
      <c r="K141" s="576"/>
      <c r="L141" s="585"/>
      <c r="M141" s="585"/>
      <c r="N141" s="576"/>
      <c r="O141" s="576"/>
      <c r="P141" s="585">
        <v>1246</v>
      </c>
      <c r="Q141" s="585">
        <v>260414</v>
      </c>
      <c r="R141" s="581"/>
      <c r="S141" s="586">
        <v>209</v>
      </c>
    </row>
    <row r="142" spans="1:19" ht="14.45" customHeight="1" x14ac:dyDescent="0.2">
      <c r="A142" s="575"/>
      <c r="B142" s="576" t="s">
        <v>1195</v>
      </c>
      <c r="C142" s="576" t="s">
        <v>490</v>
      </c>
      <c r="D142" s="576" t="s">
        <v>1057</v>
      </c>
      <c r="E142" s="576" t="s">
        <v>1196</v>
      </c>
      <c r="F142" s="576" t="s">
        <v>1199</v>
      </c>
      <c r="G142" s="576" t="s">
        <v>1200</v>
      </c>
      <c r="H142" s="585"/>
      <c r="I142" s="585"/>
      <c r="J142" s="576"/>
      <c r="K142" s="576"/>
      <c r="L142" s="585"/>
      <c r="M142" s="585"/>
      <c r="N142" s="576"/>
      <c r="O142" s="576"/>
      <c r="P142" s="585">
        <v>66</v>
      </c>
      <c r="Q142" s="585">
        <v>13794</v>
      </c>
      <c r="R142" s="581"/>
      <c r="S142" s="586">
        <v>209</v>
      </c>
    </row>
    <row r="143" spans="1:19" ht="14.45" customHeight="1" x14ac:dyDescent="0.2">
      <c r="A143" s="575"/>
      <c r="B143" s="576" t="s">
        <v>1195</v>
      </c>
      <c r="C143" s="576" t="s">
        <v>490</v>
      </c>
      <c r="D143" s="576" t="s">
        <v>1124</v>
      </c>
      <c r="E143" s="576" t="s">
        <v>1196</v>
      </c>
      <c r="F143" s="576" t="s">
        <v>1199</v>
      </c>
      <c r="G143" s="576" t="s">
        <v>1200</v>
      </c>
      <c r="H143" s="585"/>
      <c r="I143" s="585"/>
      <c r="J143" s="576"/>
      <c r="K143" s="576"/>
      <c r="L143" s="585"/>
      <c r="M143" s="585"/>
      <c r="N143" s="576"/>
      <c r="O143" s="576"/>
      <c r="P143" s="585">
        <v>190</v>
      </c>
      <c r="Q143" s="585">
        <v>39710</v>
      </c>
      <c r="R143" s="581"/>
      <c r="S143" s="586">
        <v>209</v>
      </c>
    </row>
    <row r="144" spans="1:19" ht="14.45" customHeight="1" x14ac:dyDescent="0.2">
      <c r="A144" s="575"/>
      <c r="B144" s="576" t="s">
        <v>1195</v>
      </c>
      <c r="C144" s="576" t="s">
        <v>490</v>
      </c>
      <c r="D144" s="576" t="s">
        <v>1072</v>
      </c>
      <c r="E144" s="576" t="s">
        <v>1196</v>
      </c>
      <c r="F144" s="576" t="s">
        <v>1199</v>
      </c>
      <c r="G144" s="576" t="s">
        <v>1200</v>
      </c>
      <c r="H144" s="585"/>
      <c r="I144" s="585"/>
      <c r="J144" s="576"/>
      <c r="K144" s="576"/>
      <c r="L144" s="585"/>
      <c r="M144" s="585"/>
      <c r="N144" s="576"/>
      <c r="O144" s="576"/>
      <c r="P144" s="585">
        <v>50</v>
      </c>
      <c r="Q144" s="585">
        <v>10450</v>
      </c>
      <c r="R144" s="581"/>
      <c r="S144" s="586">
        <v>209</v>
      </c>
    </row>
    <row r="145" spans="1:19" ht="14.45" customHeight="1" x14ac:dyDescent="0.2">
      <c r="A145" s="575"/>
      <c r="B145" s="576" t="s">
        <v>1195</v>
      </c>
      <c r="C145" s="576" t="s">
        <v>490</v>
      </c>
      <c r="D145" s="576" t="s">
        <v>1058</v>
      </c>
      <c r="E145" s="576" t="s">
        <v>1196</v>
      </c>
      <c r="F145" s="576" t="s">
        <v>1199</v>
      </c>
      <c r="G145" s="576" t="s">
        <v>1200</v>
      </c>
      <c r="H145" s="585"/>
      <c r="I145" s="585"/>
      <c r="J145" s="576"/>
      <c r="K145" s="576"/>
      <c r="L145" s="585"/>
      <c r="M145" s="585"/>
      <c r="N145" s="576"/>
      <c r="O145" s="576"/>
      <c r="P145" s="585">
        <v>131</v>
      </c>
      <c r="Q145" s="585">
        <v>27379</v>
      </c>
      <c r="R145" s="581"/>
      <c r="S145" s="586">
        <v>209</v>
      </c>
    </row>
    <row r="146" spans="1:19" ht="14.45" customHeight="1" x14ac:dyDescent="0.2">
      <c r="A146" s="575"/>
      <c r="B146" s="576" t="s">
        <v>1195</v>
      </c>
      <c r="C146" s="576" t="s">
        <v>490</v>
      </c>
      <c r="D146" s="576" t="s">
        <v>1116</v>
      </c>
      <c r="E146" s="576" t="s">
        <v>1196</v>
      </c>
      <c r="F146" s="576" t="s">
        <v>1199</v>
      </c>
      <c r="G146" s="576" t="s">
        <v>1200</v>
      </c>
      <c r="H146" s="585"/>
      <c r="I146" s="585"/>
      <c r="J146" s="576"/>
      <c r="K146" s="576"/>
      <c r="L146" s="585"/>
      <c r="M146" s="585"/>
      <c r="N146" s="576"/>
      <c r="O146" s="576"/>
      <c r="P146" s="585">
        <v>242</v>
      </c>
      <c r="Q146" s="585">
        <v>50578</v>
      </c>
      <c r="R146" s="581"/>
      <c r="S146" s="586">
        <v>209</v>
      </c>
    </row>
    <row r="147" spans="1:19" ht="14.45" customHeight="1" x14ac:dyDescent="0.2">
      <c r="A147" s="575"/>
      <c r="B147" s="576" t="s">
        <v>1195</v>
      </c>
      <c r="C147" s="576" t="s">
        <v>490</v>
      </c>
      <c r="D147" s="576" t="s">
        <v>1089</v>
      </c>
      <c r="E147" s="576" t="s">
        <v>1196</v>
      </c>
      <c r="F147" s="576" t="s">
        <v>1199</v>
      </c>
      <c r="G147" s="576" t="s">
        <v>1200</v>
      </c>
      <c r="H147" s="585"/>
      <c r="I147" s="585"/>
      <c r="J147" s="576"/>
      <c r="K147" s="576"/>
      <c r="L147" s="585"/>
      <c r="M147" s="585"/>
      <c r="N147" s="576"/>
      <c r="O147" s="576"/>
      <c r="P147" s="585">
        <v>108</v>
      </c>
      <c r="Q147" s="585">
        <v>22572</v>
      </c>
      <c r="R147" s="581"/>
      <c r="S147" s="586">
        <v>209</v>
      </c>
    </row>
    <row r="148" spans="1:19" ht="14.45" customHeight="1" x14ac:dyDescent="0.2">
      <c r="A148" s="575"/>
      <c r="B148" s="576" t="s">
        <v>1195</v>
      </c>
      <c r="C148" s="576" t="s">
        <v>490</v>
      </c>
      <c r="D148" s="576" t="s">
        <v>1035</v>
      </c>
      <c r="E148" s="576" t="s">
        <v>1196</v>
      </c>
      <c r="F148" s="576" t="s">
        <v>1197</v>
      </c>
      <c r="G148" s="576" t="s">
        <v>1198</v>
      </c>
      <c r="H148" s="585"/>
      <c r="I148" s="585"/>
      <c r="J148" s="576"/>
      <c r="K148" s="576"/>
      <c r="L148" s="585"/>
      <c r="M148" s="585"/>
      <c r="N148" s="576"/>
      <c r="O148" s="576"/>
      <c r="P148" s="585">
        <v>28</v>
      </c>
      <c r="Q148" s="585">
        <v>5852</v>
      </c>
      <c r="R148" s="581"/>
      <c r="S148" s="586">
        <v>209</v>
      </c>
    </row>
    <row r="149" spans="1:19" ht="14.45" customHeight="1" x14ac:dyDescent="0.2">
      <c r="A149" s="575"/>
      <c r="B149" s="576" t="s">
        <v>1195</v>
      </c>
      <c r="C149" s="576" t="s">
        <v>490</v>
      </c>
      <c r="D149" s="576" t="s">
        <v>1035</v>
      </c>
      <c r="E149" s="576" t="s">
        <v>1196</v>
      </c>
      <c r="F149" s="576" t="s">
        <v>1199</v>
      </c>
      <c r="G149" s="576" t="s">
        <v>1200</v>
      </c>
      <c r="H149" s="585"/>
      <c r="I149" s="585"/>
      <c r="J149" s="576"/>
      <c r="K149" s="576"/>
      <c r="L149" s="585"/>
      <c r="M149" s="585"/>
      <c r="N149" s="576"/>
      <c r="O149" s="576"/>
      <c r="P149" s="585">
        <v>2033</v>
      </c>
      <c r="Q149" s="585">
        <v>425341</v>
      </c>
      <c r="R149" s="581"/>
      <c r="S149" s="586">
        <v>209.21839645843582</v>
      </c>
    </row>
    <row r="150" spans="1:19" ht="14.45" customHeight="1" x14ac:dyDescent="0.2">
      <c r="A150" s="575"/>
      <c r="B150" s="576" t="s">
        <v>1195</v>
      </c>
      <c r="C150" s="576" t="s">
        <v>490</v>
      </c>
      <c r="D150" s="576" t="s">
        <v>1035</v>
      </c>
      <c r="E150" s="576" t="s">
        <v>1196</v>
      </c>
      <c r="F150" s="576" t="s">
        <v>1201</v>
      </c>
      <c r="G150" s="576" t="s">
        <v>1202</v>
      </c>
      <c r="H150" s="585"/>
      <c r="I150" s="585"/>
      <c r="J150" s="576"/>
      <c r="K150" s="576"/>
      <c r="L150" s="585"/>
      <c r="M150" s="585"/>
      <c r="N150" s="576"/>
      <c r="O150" s="576"/>
      <c r="P150" s="585">
        <v>43</v>
      </c>
      <c r="Q150" s="585">
        <v>8987</v>
      </c>
      <c r="R150" s="581"/>
      <c r="S150" s="586">
        <v>209</v>
      </c>
    </row>
    <row r="151" spans="1:19" ht="14.45" customHeight="1" x14ac:dyDescent="0.2">
      <c r="A151" s="575"/>
      <c r="B151" s="576" t="s">
        <v>1195</v>
      </c>
      <c r="C151" s="576" t="s">
        <v>490</v>
      </c>
      <c r="D151" s="576" t="s">
        <v>1157</v>
      </c>
      <c r="E151" s="576" t="s">
        <v>1196</v>
      </c>
      <c r="F151" s="576" t="s">
        <v>1199</v>
      </c>
      <c r="G151" s="576" t="s">
        <v>1200</v>
      </c>
      <c r="H151" s="585"/>
      <c r="I151" s="585"/>
      <c r="J151" s="576"/>
      <c r="K151" s="576"/>
      <c r="L151" s="585"/>
      <c r="M151" s="585"/>
      <c r="N151" s="576"/>
      <c r="O151" s="576"/>
      <c r="P151" s="585">
        <v>245</v>
      </c>
      <c r="Q151" s="585">
        <v>51379</v>
      </c>
      <c r="R151" s="581"/>
      <c r="S151" s="586">
        <v>209.71020408163264</v>
      </c>
    </row>
    <row r="152" spans="1:19" ht="14.45" customHeight="1" x14ac:dyDescent="0.2">
      <c r="A152" s="575"/>
      <c r="B152" s="576" t="s">
        <v>1195</v>
      </c>
      <c r="C152" s="576" t="s">
        <v>490</v>
      </c>
      <c r="D152" s="576" t="s">
        <v>1157</v>
      </c>
      <c r="E152" s="576" t="s">
        <v>1196</v>
      </c>
      <c r="F152" s="576" t="s">
        <v>1201</v>
      </c>
      <c r="G152" s="576" t="s">
        <v>1202</v>
      </c>
      <c r="H152" s="585"/>
      <c r="I152" s="585"/>
      <c r="J152" s="576"/>
      <c r="K152" s="576"/>
      <c r="L152" s="585"/>
      <c r="M152" s="585"/>
      <c r="N152" s="576"/>
      <c r="O152" s="576"/>
      <c r="P152" s="585">
        <v>5</v>
      </c>
      <c r="Q152" s="585">
        <v>1045</v>
      </c>
      <c r="R152" s="581"/>
      <c r="S152" s="586">
        <v>209</v>
      </c>
    </row>
    <row r="153" spans="1:19" ht="14.45" customHeight="1" x14ac:dyDescent="0.2">
      <c r="A153" s="575"/>
      <c r="B153" s="576" t="s">
        <v>1195</v>
      </c>
      <c r="C153" s="576" t="s">
        <v>490</v>
      </c>
      <c r="D153" s="576" t="s">
        <v>1030</v>
      </c>
      <c r="E153" s="576" t="s">
        <v>1196</v>
      </c>
      <c r="F153" s="576" t="s">
        <v>1199</v>
      </c>
      <c r="G153" s="576" t="s">
        <v>1200</v>
      </c>
      <c r="H153" s="585"/>
      <c r="I153" s="585"/>
      <c r="J153" s="576"/>
      <c r="K153" s="576"/>
      <c r="L153" s="585"/>
      <c r="M153" s="585"/>
      <c r="N153" s="576"/>
      <c r="O153" s="576"/>
      <c r="P153" s="585">
        <v>231</v>
      </c>
      <c r="Q153" s="585">
        <v>48279</v>
      </c>
      <c r="R153" s="581"/>
      <c r="S153" s="586">
        <v>209</v>
      </c>
    </row>
    <row r="154" spans="1:19" ht="14.45" customHeight="1" x14ac:dyDescent="0.2">
      <c r="A154" s="575"/>
      <c r="B154" s="576" t="s">
        <v>1195</v>
      </c>
      <c r="C154" s="576" t="s">
        <v>490</v>
      </c>
      <c r="D154" s="576" t="s">
        <v>1127</v>
      </c>
      <c r="E154" s="576" t="s">
        <v>1196</v>
      </c>
      <c r="F154" s="576" t="s">
        <v>1199</v>
      </c>
      <c r="G154" s="576" t="s">
        <v>1200</v>
      </c>
      <c r="H154" s="585"/>
      <c r="I154" s="585"/>
      <c r="J154" s="576"/>
      <c r="K154" s="576"/>
      <c r="L154" s="585"/>
      <c r="M154" s="585"/>
      <c r="N154" s="576"/>
      <c r="O154" s="576"/>
      <c r="P154" s="585">
        <v>570</v>
      </c>
      <c r="Q154" s="585">
        <v>119130</v>
      </c>
      <c r="R154" s="581"/>
      <c r="S154" s="586">
        <v>209</v>
      </c>
    </row>
    <row r="155" spans="1:19" ht="14.45" customHeight="1" x14ac:dyDescent="0.2">
      <c r="A155" s="575"/>
      <c r="B155" s="576" t="s">
        <v>1195</v>
      </c>
      <c r="C155" s="576" t="s">
        <v>490</v>
      </c>
      <c r="D155" s="576" t="s">
        <v>1034</v>
      </c>
      <c r="E155" s="576" t="s">
        <v>1196</v>
      </c>
      <c r="F155" s="576" t="s">
        <v>1197</v>
      </c>
      <c r="G155" s="576" t="s">
        <v>1198</v>
      </c>
      <c r="H155" s="585"/>
      <c r="I155" s="585"/>
      <c r="J155" s="576"/>
      <c r="K155" s="576"/>
      <c r="L155" s="585"/>
      <c r="M155" s="585"/>
      <c r="N155" s="576"/>
      <c r="O155" s="576"/>
      <c r="P155" s="585">
        <v>30</v>
      </c>
      <c r="Q155" s="585">
        <v>6270</v>
      </c>
      <c r="R155" s="581"/>
      <c r="S155" s="586">
        <v>209</v>
      </c>
    </row>
    <row r="156" spans="1:19" ht="14.45" customHeight="1" x14ac:dyDescent="0.2">
      <c r="A156" s="575"/>
      <c r="B156" s="576" t="s">
        <v>1195</v>
      </c>
      <c r="C156" s="576" t="s">
        <v>490</v>
      </c>
      <c r="D156" s="576" t="s">
        <v>1034</v>
      </c>
      <c r="E156" s="576" t="s">
        <v>1196</v>
      </c>
      <c r="F156" s="576" t="s">
        <v>1199</v>
      </c>
      <c r="G156" s="576" t="s">
        <v>1200</v>
      </c>
      <c r="H156" s="585"/>
      <c r="I156" s="585"/>
      <c r="J156" s="576"/>
      <c r="K156" s="576"/>
      <c r="L156" s="585"/>
      <c r="M156" s="585"/>
      <c r="N156" s="576"/>
      <c r="O156" s="576"/>
      <c r="P156" s="585">
        <v>1698</v>
      </c>
      <c r="Q156" s="585">
        <v>355252</v>
      </c>
      <c r="R156" s="581"/>
      <c r="S156" s="586">
        <v>209.21790341578327</v>
      </c>
    </row>
    <row r="157" spans="1:19" ht="14.45" customHeight="1" x14ac:dyDescent="0.2">
      <c r="A157" s="575"/>
      <c r="B157" s="576" t="s">
        <v>1195</v>
      </c>
      <c r="C157" s="576" t="s">
        <v>490</v>
      </c>
      <c r="D157" s="576" t="s">
        <v>621</v>
      </c>
      <c r="E157" s="576" t="s">
        <v>1196</v>
      </c>
      <c r="F157" s="576" t="s">
        <v>1199</v>
      </c>
      <c r="G157" s="576" t="s">
        <v>1200</v>
      </c>
      <c r="H157" s="585"/>
      <c r="I157" s="585"/>
      <c r="J157" s="576"/>
      <c r="K157" s="576"/>
      <c r="L157" s="585"/>
      <c r="M157" s="585"/>
      <c r="N157" s="576"/>
      <c r="O157" s="576"/>
      <c r="P157" s="585">
        <v>151</v>
      </c>
      <c r="Q157" s="585">
        <v>31559</v>
      </c>
      <c r="R157" s="581"/>
      <c r="S157" s="586">
        <v>209</v>
      </c>
    </row>
    <row r="158" spans="1:19" ht="14.45" customHeight="1" x14ac:dyDescent="0.2">
      <c r="A158" s="575"/>
      <c r="B158" s="576" t="s">
        <v>1195</v>
      </c>
      <c r="C158" s="576" t="s">
        <v>490</v>
      </c>
      <c r="D158" s="576" t="s">
        <v>1156</v>
      </c>
      <c r="E158" s="576" t="s">
        <v>1196</v>
      </c>
      <c r="F158" s="576" t="s">
        <v>1199</v>
      </c>
      <c r="G158" s="576" t="s">
        <v>1200</v>
      </c>
      <c r="H158" s="585"/>
      <c r="I158" s="585"/>
      <c r="J158" s="576"/>
      <c r="K158" s="576"/>
      <c r="L158" s="585"/>
      <c r="M158" s="585"/>
      <c r="N158" s="576"/>
      <c r="O158" s="576"/>
      <c r="P158" s="585">
        <v>575</v>
      </c>
      <c r="Q158" s="585">
        <v>120319</v>
      </c>
      <c r="R158" s="581"/>
      <c r="S158" s="586">
        <v>209.25043478260869</v>
      </c>
    </row>
    <row r="159" spans="1:19" ht="14.45" customHeight="1" x14ac:dyDescent="0.2">
      <c r="A159" s="575"/>
      <c r="B159" s="576" t="s">
        <v>1195</v>
      </c>
      <c r="C159" s="576" t="s">
        <v>490</v>
      </c>
      <c r="D159" s="576" t="s">
        <v>1193</v>
      </c>
      <c r="E159" s="576" t="s">
        <v>1196</v>
      </c>
      <c r="F159" s="576" t="s">
        <v>1199</v>
      </c>
      <c r="G159" s="576" t="s">
        <v>1200</v>
      </c>
      <c r="H159" s="585"/>
      <c r="I159" s="585"/>
      <c r="J159" s="576"/>
      <c r="K159" s="576"/>
      <c r="L159" s="585"/>
      <c r="M159" s="585"/>
      <c r="N159" s="576"/>
      <c r="O159" s="576"/>
      <c r="P159" s="585">
        <v>119</v>
      </c>
      <c r="Q159" s="585">
        <v>24985</v>
      </c>
      <c r="R159" s="581"/>
      <c r="S159" s="586">
        <v>209.9579831932773</v>
      </c>
    </row>
    <row r="160" spans="1:19" ht="14.45" customHeight="1" x14ac:dyDescent="0.2">
      <c r="A160" s="575"/>
      <c r="B160" s="576" t="s">
        <v>1195</v>
      </c>
      <c r="C160" s="576" t="s">
        <v>490</v>
      </c>
      <c r="D160" s="576" t="s">
        <v>1095</v>
      </c>
      <c r="E160" s="576" t="s">
        <v>1196</v>
      </c>
      <c r="F160" s="576" t="s">
        <v>1199</v>
      </c>
      <c r="G160" s="576" t="s">
        <v>1200</v>
      </c>
      <c r="H160" s="585"/>
      <c r="I160" s="585"/>
      <c r="J160" s="576"/>
      <c r="K160" s="576"/>
      <c r="L160" s="585"/>
      <c r="M160" s="585"/>
      <c r="N160" s="576"/>
      <c r="O160" s="576"/>
      <c r="P160" s="585">
        <v>161</v>
      </c>
      <c r="Q160" s="585">
        <v>33649</v>
      </c>
      <c r="R160" s="581"/>
      <c r="S160" s="586">
        <v>209</v>
      </c>
    </row>
    <row r="161" spans="1:19" ht="14.45" customHeight="1" x14ac:dyDescent="0.2">
      <c r="A161" s="575"/>
      <c r="B161" s="576" t="s">
        <v>1195</v>
      </c>
      <c r="C161" s="576" t="s">
        <v>490</v>
      </c>
      <c r="D161" s="576" t="s">
        <v>1112</v>
      </c>
      <c r="E161" s="576" t="s">
        <v>1196</v>
      </c>
      <c r="F161" s="576" t="s">
        <v>1199</v>
      </c>
      <c r="G161" s="576" t="s">
        <v>1200</v>
      </c>
      <c r="H161" s="585"/>
      <c r="I161" s="585"/>
      <c r="J161" s="576"/>
      <c r="K161" s="576"/>
      <c r="L161" s="585"/>
      <c r="M161" s="585"/>
      <c r="N161" s="576"/>
      <c r="O161" s="576"/>
      <c r="P161" s="585">
        <v>244</v>
      </c>
      <c r="Q161" s="585">
        <v>50996</v>
      </c>
      <c r="R161" s="581"/>
      <c r="S161" s="586">
        <v>209</v>
      </c>
    </row>
    <row r="162" spans="1:19" ht="14.45" customHeight="1" x14ac:dyDescent="0.2">
      <c r="A162" s="575"/>
      <c r="B162" s="576" t="s">
        <v>1195</v>
      </c>
      <c r="C162" s="576" t="s">
        <v>490</v>
      </c>
      <c r="D162" s="576" t="s">
        <v>1122</v>
      </c>
      <c r="E162" s="576" t="s">
        <v>1196</v>
      </c>
      <c r="F162" s="576" t="s">
        <v>1199</v>
      </c>
      <c r="G162" s="576" t="s">
        <v>1200</v>
      </c>
      <c r="H162" s="585"/>
      <c r="I162" s="585"/>
      <c r="J162" s="576"/>
      <c r="K162" s="576"/>
      <c r="L162" s="585"/>
      <c r="M162" s="585"/>
      <c r="N162" s="576"/>
      <c r="O162" s="576"/>
      <c r="P162" s="585">
        <v>721</v>
      </c>
      <c r="Q162" s="585">
        <v>150811</v>
      </c>
      <c r="R162" s="581"/>
      <c r="S162" s="586">
        <v>209.16920943134537</v>
      </c>
    </row>
    <row r="163" spans="1:19" ht="14.45" customHeight="1" x14ac:dyDescent="0.2">
      <c r="A163" s="575"/>
      <c r="B163" s="576" t="s">
        <v>1195</v>
      </c>
      <c r="C163" s="576" t="s">
        <v>490</v>
      </c>
      <c r="D163" s="576" t="s">
        <v>1123</v>
      </c>
      <c r="E163" s="576" t="s">
        <v>1196</v>
      </c>
      <c r="F163" s="576" t="s">
        <v>1199</v>
      </c>
      <c r="G163" s="576" t="s">
        <v>1200</v>
      </c>
      <c r="H163" s="585"/>
      <c r="I163" s="585"/>
      <c r="J163" s="576"/>
      <c r="K163" s="576"/>
      <c r="L163" s="585"/>
      <c r="M163" s="585"/>
      <c r="N163" s="576"/>
      <c r="O163" s="576"/>
      <c r="P163" s="585">
        <v>246</v>
      </c>
      <c r="Q163" s="585">
        <v>51414</v>
      </c>
      <c r="R163" s="581"/>
      <c r="S163" s="586">
        <v>209</v>
      </c>
    </row>
    <row r="164" spans="1:19" ht="14.45" customHeight="1" x14ac:dyDescent="0.2">
      <c r="A164" s="575"/>
      <c r="B164" s="576" t="s">
        <v>1195</v>
      </c>
      <c r="C164" s="576" t="s">
        <v>490</v>
      </c>
      <c r="D164" s="576" t="s">
        <v>1151</v>
      </c>
      <c r="E164" s="576" t="s">
        <v>1196</v>
      </c>
      <c r="F164" s="576" t="s">
        <v>1199</v>
      </c>
      <c r="G164" s="576" t="s">
        <v>1200</v>
      </c>
      <c r="H164" s="585"/>
      <c r="I164" s="585"/>
      <c r="J164" s="576"/>
      <c r="K164" s="576"/>
      <c r="L164" s="585"/>
      <c r="M164" s="585"/>
      <c r="N164" s="576"/>
      <c r="O164" s="576"/>
      <c r="P164" s="585">
        <v>433</v>
      </c>
      <c r="Q164" s="585">
        <v>90577</v>
      </c>
      <c r="R164" s="581"/>
      <c r="S164" s="586">
        <v>209.18475750577366</v>
      </c>
    </row>
    <row r="165" spans="1:19" ht="14.45" customHeight="1" x14ac:dyDescent="0.2">
      <c r="A165" s="575"/>
      <c r="B165" s="576" t="s">
        <v>1195</v>
      </c>
      <c r="C165" s="576" t="s">
        <v>490</v>
      </c>
      <c r="D165" s="576" t="s">
        <v>1178</v>
      </c>
      <c r="E165" s="576" t="s">
        <v>1196</v>
      </c>
      <c r="F165" s="576" t="s">
        <v>1199</v>
      </c>
      <c r="G165" s="576" t="s">
        <v>1200</v>
      </c>
      <c r="H165" s="585"/>
      <c r="I165" s="585"/>
      <c r="J165" s="576"/>
      <c r="K165" s="576"/>
      <c r="L165" s="585"/>
      <c r="M165" s="585"/>
      <c r="N165" s="576"/>
      <c r="O165" s="576"/>
      <c r="P165" s="585">
        <v>83</v>
      </c>
      <c r="Q165" s="585">
        <v>17347</v>
      </c>
      <c r="R165" s="581"/>
      <c r="S165" s="586">
        <v>209</v>
      </c>
    </row>
    <row r="166" spans="1:19" ht="14.45" customHeight="1" x14ac:dyDescent="0.2">
      <c r="A166" s="575"/>
      <c r="B166" s="576" t="s">
        <v>1195</v>
      </c>
      <c r="C166" s="576" t="s">
        <v>490</v>
      </c>
      <c r="D166" s="576" t="s">
        <v>1143</v>
      </c>
      <c r="E166" s="576" t="s">
        <v>1196</v>
      </c>
      <c r="F166" s="576" t="s">
        <v>1199</v>
      </c>
      <c r="G166" s="576" t="s">
        <v>1200</v>
      </c>
      <c r="H166" s="585"/>
      <c r="I166" s="585"/>
      <c r="J166" s="576"/>
      <c r="K166" s="576"/>
      <c r="L166" s="585"/>
      <c r="M166" s="585"/>
      <c r="N166" s="576"/>
      <c r="O166" s="576"/>
      <c r="P166" s="585">
        <v>129</v>
      </c>
      <c r="Q166" s="585">
        <v>26961</v>
      </c>
      <c r="R166" s="581"/>
      <c r="S166" s="586">
        <v>209</v>
      </c>
    </row>
    <row r="167" spans="1:19" ht="14.45" customHeight="1" x14ac:dyDescent="0.2">
      <c r="A167" s="575"/>
      <c r="B167" s="576" t="s">
        <v>1195</v>
      </c>
      <c r="C167" s="576" t="s">
        <v>490</v>
      </c>
      <c r="D167" s="576" t="s">
        <v>1105</v>
      </c>
      <c r="E167" s="576" t="s">
        <v>1196</v>
      </c>
      <c r="F167" s="576" t="s">
        <v>1197</v>
      </c>
      <c r="G167" s="576" t="s">
        <v>1198</v>
      </c>
      <c r="H167" s="585"/>
      <c r="I167" s="585"/>
      <c r="J167" s="576"/>
      <c r="K167" s="576"/>
      <c r="L167" s="585"/>
      <c r="M167" s="585"/>
      <c r="N167" s="576"/>
      <c r="O167" s="576"/>
      <c r="P167" s="585">
        <v>10</v>
      </c>
      <c r="Q167" s="585">
        <v>2090</v>
      </c>
      <c r="R167" s="581"/>
      <c r="S167" s="586">
        <v>209</v>
      </c>
    </row>
    <row r="168" spans="1:19" ht="14.45" customHeight="1" x14ac:dyDescent="0.2">
      <c r="A168" s="575"/>
      <c r="B168" s="576" t="s">
        <v>1195</v>
      </c>
      <c r="C168" s="576" t="s">
        <v>490</v>
      </c>
      <c r="D168" s="576" t="s">
        <v>1105</v>
      </c>
      <c r="E168" s="576" t="s">
        <v>1196</v>
      </c>
      <c r="F168" s="576" t="s">
        <v>1199</v>
      </c>
      <c r="G168" s="576" t="s">
        <v>1200</v>
      </c>
      <c r="H168" s="585"/>
      <c r="I168" s="585"/>
      <c r="J168" s="576"/>
      <c r="K168" s="576"/>
      <c r="L168" s="585"/>
      <c r="M168" s="585"/>
      <c r="N168" s="576"/>
      <c r="O168" s="576"/>
      <c r="P168" s="585">
        <v>807</v>
      </c>
      <c r="Q168" s="585">
        <v>168663</v>
      </c>
      <c r="R168" s="581"/>
      <c r="S168" s="586">
        <v>209</v>
      </c>
    </row>
    <row r="169" spans="1:19" ht="14.45" customHeight="1" x14ac:dyDescent="0.2">
      <c r="A169" s="575"/>
      <c r="B169" s="576" t="s">
        <v>1195</v>
      </c>
      <c r="C169" s="576" t="s">
        <v>490</v>
      </c>
      <c r="D169" s="576" t="s">
        <v>1099</v>
      </c>
      <c r="E169" s="576" t="s">
        <v>1196</v>
      </c>
      <c r="F169" s="576" t="s">
        <v>1199</v>
      </c>
      <c r="G169" s="576" t="s">
        <v>1200</v>
      </c>
      <c r="H169" s="585"/>
      <c r="I169" s="585"/>
      <c r="J169" s="576"/>
      <c r="K169" s="576"/>
      <c r="L169" s="585"/>
      <c r="M169" s="585"/>
      <c r="N169" s="576"/>
      <c r="O169" s="576"/>
      <c r="P169" s="585">
        <v>157</v>
      </c>
      <c r="Q169" s="585">
        <v>32813</v>
      </c>
      <c r="R169" s="581"/>
      <c r="S169" s="586">
        <v>209</v>
      </c>
    </row>
    <row r="170" spans="1:19" ht="14.45" customHeight="1" x14ac:dyDescent="0.2">
      <c r="A170" s="575"/>
      <c r="B170" s="576" t="s">
        <v>1195</v>
      </c>
      <c r="C170" s="576" t="s">
        <v>490</v>
      </c>
      <c r="D170" s="576" t="s">
        <v>1102</v>
      </c>
      <c r="E170" s="576" t="s">
        <v>1196</v>
      </c>
      <c r="F170" s="576" t="s">
        <v>1197</v>
      </c>
      <c r="G170" s="576" t="s">
        <v>1198</v>
      </c>
      <c r="H170" s="585"/>
      <c r="I170" s="585"/>
      <c r="J170" s="576"/>
      <c r="K170" s="576"/>
      <c r="L170" s="585"/>
      <c r="M170" s="585"/>
      <c r="N170" s="576"/>
      <c r="O170" s="576"/>
      <c r="P170" s="585">
        <v>11</v>
      </c>
      <c r="Q170" s="585">
        <v>2299</v>
      </c>
      <c r="R170" s="581"/>
      <c r="S170" s="586">
        <v>209</v>
      </c>
    </row>
    <row r="171" spans="1:19" ht="14.45" customHeight="1" x14ac:dyDescent="0.2">
      <c r="A171" s="575"/>
      <c r="B171" s="576" t="s">
        <v>1195</v>
      </c>
      <c r="C171" s="576" t="s">
        <v>490</v>
      </c>
      <c r="D171" s="576" t="s">
        <v>1102</v>
      </c>
      <c r="E171" s="576" t="s">
        <v>1196</v>
      </c>
      <c r="F171" s="576" t="s">
        <v>1199</v>
      </c>
      <c r="G171" s="576" t="s">
        <v>1200</v>
      </c>
      <c r="H171" s="585"/>
      <c r="I171" s="585"/>
      <c r="J171" s="576"/>
      <c r="K171" s="576"/>
      <c r="L171" s="585"/>
      <c r="M171" s="585"/>
      <c r="N171" s="576"/>
      <c r="O171" s="576"/>
      <c r="P171" s="585">
        <v>1190</v>
      </c>
      <c r="Q171" s="585">
        <v>248710</v>
      </c>
      <c r="R171" s="581"/>
      <c r="S171" s="586">
        <v>209</v>
      </c>
    </row>
    <row r="172" spans="1:19" ht="14.45" customHeight="1" x14ac:dyDescent="0.2">
      <c r="A172" s="575"/>
      <c r="B172" s="576" t="s">
        <v>1195</v>
      </c>
      <c r="C172" s="576" t="s">
        <v>490</v>
      </c>
      <c r="D172" s="576" t="s">
        <v>1135</v>
      </c>
      <c r="E172" s="576" t="s">
        <v>1196</v>
      </c>
      <c r="F172" s="576" t="s">
        <v>1199</v>
      </c>
      <c r="G172" s="576" t="s">
        <v>1200</v>
      </c>
      <c r="H172" s="585"/>
      <c r="I172" s="585"/>
      <c r="J172" s="576"/>
      <c r="K172" s="576"/>
      <c r="L172" s="585"/>
      <c r="M172" s="585"/>
      <c r="N172" s="576"/>
      <c r="O172" s="576"/>
      <c r="P172" s="585">
        <v>1073</v>
      </c>
      <c r="Q172" s="585">
        <v>224257</v>
      </c>
      <c r="R172" s="581"/>
      <c r="S172" s="586">
        <v>209</v>
      </c>
    </row>
    <row r="173" spans="1:19" ht="14.45" customHeight="1" x14ac:dyDescent="0.2">
      <c r="A173" s="575"/>
      <c r="B173" s="576" t="s">
        <v>1195</v>
      </c>
      <c r="C173" s="576" t="s">
        <v>490</v>
      </c>
      <c r="D173" s="576" t="s">
        <v>1121</v>
      </c>
      <c r="E173" s="576" t="s">
        <v>1196</v>
      </c>
      <c r="F173" s="576" t="s">
        <v>1199</v>
      </c>
      <c r="G173" s="576" t="s">
        <v>1200</v>
      </c>
      <c r="H173" s="585"/>
      <c r="I173" s="585"/>
      <c r="J173" s="576"/>
      <c r="K173" s="576"/>
      <c r="L173" s="585"/>
      <c r="M173" s="585"/>
      <c r="N173" s="576"/>
      <c r="O173" s="576"/>
      <c r="P173" s="585">
        <v>162</v>
      </c>
      <c r="Q173" s="585">
        <v>33858</v>
      </c>
      <c r="R173" s="581"/>
      <c r="S173" s="586">
        <v>209</v>
      </c>
    </row>
    <row r="174" spans="1:19" ht="14.45" customHeight="1" x14ac:dyDescent="0.2">
      <c r="A174" s="575"/>
      <c r="B174" s="576" t="s">
        <v>1195</v>
      </c>
      <c r="C174" s="576" t="s">
        <v>490</v>
      </c>
      <c r="D174" s="576" t="s">
        <v>1098</v>
      </c>
      <c r="E174" s="576" t="s">
        <v>1196</v>
      </c>
      <c r="F174" s="576" t="s">
        <v>1199</v>
      </c>
      <c r="G174" s="576" t="s">
        <v>1200</v>
      </c>
      <c r="H174" s="585"/>
      <c r="I174" s="585"/>
      <c r="J174" s="576"/>
      <c r="K174" s="576"/>
      <c r="L174" s="585"/>
      <c r="M174" s="585"/>
      <c r="N174" s="576"/>
      <c r="O174" s="576"/>
      <c r="P174" s="585">
        <v>367</v>
      </c>
      <c r="Q174" s="585">
        <v>76703</v>
      </c>
      <c r="R174" s="581"/>
      <c r="S174" s="586">
        <v>209</v>
      </c>
    </row>
    <row r="175" spans="1:19" ht="14.45" customHeight="1" x14ac:dyDescent="0.2">
      <c r="A175" s="575"/>
      <c r="B175" s="576" t="s">
        <v>1195</v>
      </c>
      <c r="C175" s="576" t="s">
        <v>490</v>
      </c>
      <c r="D175" s="576" t="s">
        <v>1182</v>
      </c>
      <c r="E175" s="576" t="s">
        <v>1196</v>
      </c>
      <c r="F175" s="576" t="s">
        <v>1199</v>
      </c>
      <c r="G175" s="576" t="s">
        <v>1200</v>
      </c>
      <c r="H175" s="585"/>
      <c r="I175" s="585"/>
      <c r="J175" s="576"/>
      <c r="K175" s="576"/>
      <c r="L175" s="585"/>
      <c r="M175" s="585"/>
      <c r="N175" s="576"/>
      <c r="O175" s="576"/>
      <c r="P175" s="585">
        <v>252</v>
      </c>
      <c r="Q175" s="585">
        <v>52668</v>
      </c>
      <c r="R175" s="581"/>
      <c r="S175" s="586">
        <v>209</v>
      </c>
    </row>
    <row r="176" spans="1:19" ht="14.45" customHeight="1" x14ac:dyDescent="0.2">
      <c r="A176" s="575"/>
      <c r="B176" s="576" t="s">
        <v>1195</v>
      </c>
      <c r="C176" s="576" t="s">
        <v>490</v>
      </c>
      <c r="D176" s="576" t="s">
        <v>1040</v>
      </c>
      <c r="E176" s="576" t="s">
        <v>1196</v>
      </c>
      <c r="F176" s="576" t="s">
        <v>1199</v>
      </c>
      <c r="G176" s="576" t="s">
        <v>1200</v>
      </c>
      <c r="H176" s="585"/>
      <c r="I176" s="585"/>
      <c r="J176" s="576"/>
      <c r="K176" s="576"/>
      <c r="L176" s="585"/>
      <c r="M176" s="585"/>
      <c r="N176" s="576"/>
      <c r="O176" s="576"/>
      <c r="P176" s="585">
        <v>1258</v>
      </c>
      <c r="Q176" s="585">
        <v>262922</v>
      </c>
      <c r="R176" s="581"/>
      <c r="S176" s="586">
        <v>209</v>
      </c>
    </row>
    <row r="177" spans="1:19" ht="14.45" customHeight="1" x14ac:dyDescent="0.2">
      <c r="A177" s="575"/>
      <c r="B177" s="576" t="s">
        <v>1195</v>
      </c>
      <c r="C177" s="576" t="s">
        <v>490</v>
      </c>
      <c r="D177" s="576" t="s">
        <v>1040</v>
      </c>
      <c r="E177" s="576" t="s">
        <v>1196</v>
      </c>
      <c r="F177" s="576" t="s">
        <v>1201</v>
      </c>
      <c r="G177" s="576" t="s">
        <v>1202</v>
      </c>
      <c r="H177" s="585"/>
      <c r="I177" s="585"/>
      <c r="J177" s="576"/>
      <c r="K177" s="576"/>
      <c r="L177" s="585"/>
      <c r="M177" s="585"/>
      <c r="N177" s="576"/>
      <c r="O177" s="576"/>
      <c r="P177" s="585">
        <v>10</v>
      </c>
      <c r="Q177" s="585">
        <v>2090</v>
      </c>
      <c r="R177" s="581"/>
      <c r="S177" s="586">
        <v>209</v>
      </c>
    </row>
    <row r="178" spans="1:19" ht="14.45" customHeight="1" x14ac:dyDescent="0.2">
      <c r="A178" s="575"/>
      <c r="B178" s="576" t="s">
        <v>1195</v>
      </c>
      <c r="C178" s="576" t="s">
        <v>490</v>
      </c>
      <c r="D178" s="576" t="s">
        <v>1160</v>
      </c>
      <c r="E178" s="576" t="s">
        <v>1196</v>
      </c>
      <c r="F178" s="576" t="s">
        <v>1197</v>
      </c>
      <c r="G178" s="576" t="s">
        <v>1198</v>
      </c>
      <c r="H178" s="585"/>
      <c r="I178" s="585"/>
      <c r="J178" s="576"/>
      <c r="K178" s="576"/>
      <c r="L178" s="585"/>
      <c r="M178" s="585"/>
      <c r="N178" s="576"/>
      <c r="O178" s="576"/>
      <c r="P178" s="585">
        <v>65</v>
      </c>
      <c r="Q178" s="585">
        <v>13585</v>
      </c>
      <c r="R178" s="581"/>
      <c r="S178" s="586">
        <v>209</v>
      </c>
    </row>
    <row r="179" spans="1:19" ht="14.45" customHeight="1" x14ac:dyDescent="0.2">
      <c r="A179" s="575"/>
      <c r="B179" s="576" t="s">
        <v>1195</v>
      </c>
      <c r="C179" s="576" t="s">
        <v>490</v>
      </c>
      <c r="D179" s="576" t="s">
        <v>1160</v>
      </c>
      <c r="E179" s="576" t="s">
        <v>1196</v>
      </c>
      <c r="F179" s="576" t="s">
        <v>1199</v>
      </c>
      <c r="G179" s="576" t="s">
        <v>1200</v>
      </c>
      <c r="H179" s="585"/>
      <c r="I179" s="585"/>
      <c r="J179" s="576"/>
      <c r="K179" s="576"/>
      <c r="L179" s="585"/>
      <c r="M179" s="585"/>
      <c r="N179" s="576"/>
      <c r="O179" s="576"/>
      <c r="P179" s="585">
        <v>1687</v>
      </c>
      <c r="Q179" s="585">
        <v>352583</v>
      </c>
      <c r="R179" s="581"/>
      <c r="S179" s="586">
        <v>209</v>
      </c>
    </row>
    <row r="180" spans="1:19" ht="14.45" customHeight="1" x14ac:dyDescent="0.2">
      <c r="A180" s="575"/>
      <c r="B180" s="576" t="s">
        <v>1195</v>
      </c>
      <c r="C180" s="576" t="s">
        <v>490</v>
      </c>
      <c r="D180" s="576" t="s">
        <v>1044</v>
      </c>
      <c r="E180" s="576" t="s">
        <v>1196</v>
      </c>
      <c r="F180" s="576" t="s">
        <v>1197</v>
      </c>
      <c r="G180" s="576" t="s">
        <v>1198</v>
      </c>
      <c r="H180" s="585"/>
      <c r="I180" s="585"/>
      <c r="J180" s="576"/>
      <c r="K180" s="576"/>
      <c r="L180" s="585"/>
      <c r="M180" s="585"/>
      <c r="N180" s="576"/>
      <c r="O180" s="576"/>
      <c r="P180" s="585">
        <v>9</v>
      </c>
      <c r="Q180" s="585">
        <v>1881</v>
      </c>
      <c r="R180" s="581"/>
      <c r="S180" s="586">
        <v>209</v>
      </c>
    </row>
    <row r="181" spans="1:19" ht="14.45" customHeight="1" x14ac:dyDescent="0.2">
      <c r="A181" s="575"/>
      <c r="B181" s="576" t="s">
        <v>1195</v>
      </c>
      <c r="C181" s="576" t="s">
        <v>490</v>
      </c>
      <c r="D181" s="576" t="s">
        <v>1044</v>
      </c>
      <c r="E181" s="576" t="s">
        <v>1196</v>
      </c>
      <c r="F181" s="576" t="s">
        <v>1199</v>
      </c>
      <c r="G181" s="576" t="s">
        <v>1200</v>
      </c>
      <c r="H181" s="585"/>
      <c r="I181" s="585"/>
      <c r="J181" s="576"/>
      <c r="K181" s="576"/>
      <c r="L181" s="585"/>
      <c r="M181" s="585"/>
      <c r="N181" s="576"/>
      <c r="O181" s="576"/>
      <c r="P181" s="585">
        <v>1789</v>
      </c>
      <c r="Q181" s="585">
        <v>373901</v>
      </c>
      <c r="R181" s="581"/>
      <c r="S181" s="586">
        <v>209</v>
      </c>
    </row>
    <row r="182" spans="1:19" ht="14.45" customHeight="1" x14ac:dyDescent="0.2">
      <c r="A182" s="575"/>
      <c r="B182" s="576" t="s">
        <v>1195</v>
      </c>
      <c r="C182" s="576" t="s">
        <v>490</v>
      </c>
      <c r="D182" s="576" t="s">
        <v>1044</v>
      </c>
      <c r="E182" s="576" t="s">
        <v>1196</v>
      </c>
      <c r="F182" s="576" t="s">
        <v>1201</v>
      </c>
      <c r="G182" s="576" t="s">
        <v>1202</v>
      </c>
      <c r="H182" s="585"/>
      <c r="I182" s="585"/>
      <c r="J182" s="576"/>
      <c r="K182" s="576"/>
      <c r="L182" s="585"/>
      <c r="M182" s="585"/>
      <c r="N182" s="576"/>
      <c r="O182" s="576"/>
      <c r="P182" s="585">
        <v>32</v>
      </c>
      <c r="Q182" s="585">
        <v>6688</v>
      </c>
      <c r="R182" s="581"/>
      <c r="S182" s="586">
        <v>209</v>
      </c>
    </row>
    <row r="183" spans="1:19" ht="14.45" customHeight="1" x14ac:dyDescent="0.2">
      <c r="A183" s="575"/>
      <c r="B183" s="576" t="s">
        <v>1195</v>
      </c>
      <c r="C183" s="576" t="s">
        <v>490</v>
      </c>
      <c r="D183" s="576" t="s">
        <v>1056</v>
      </c>
      <c r="E183" s="576" t="s">
        <v>1196</v>
      </c>
      <c r="F183" s="576" t="s">
        <v>1197</v>
      </c>
      <c r="G183" s="576" t="s">
        <v>1198</v>
      </c>
      <c r="H183" s="585"/>
      <c r="I183" s="585"/>
      <c r="J183" s="576"/>
      <c r="K183" s="576"/>
      <c r="L183" s="585"/>
      <c r="M183" s="585"/>
      <c r="N183" s="576"/>
      <c r="O183" s="576"/>
      <c r="P183" s="585">
        <v>129</v>
      </c>
      <c r="Q183" s="585">
        <v>26961</v>
      </c>
      <c r="R183" s="581"/>
      <c r="S183" s="586">
        <v>209</v>
      </c>
    </row>
    <row r="184" spans="1:19" ht="14.45" customHeight="1" x14ac:dyDescent="0.2">
      <c r="A184" s="575"/>
      <c r="B184" s="576" t="s">
        <v>1195</v>
      </c>
      <c r="C184" s="576" t="s">
        <v>490</v>
      </c>
      <c r="D184" s="576" t="s">
        <v>1056</v>
      </c>
      <c r="E184" s="576" t="s">
        <v>1196</v>
      </c>
      <c r="F184" s="576" t="s">
        <v>1199</v>
      </c>
      <c r="G184" s="576" t="s">
        <v>1200</v>
      </c>
      <c r="H184" s="585"/>
      <c r="I184" s="585"/>
      <c r="J184" s="576"/>
      <c r="K184" s="576"/>
      <c r="L184" s="585"/>
      <c r="M184" s="585"/>
      <c r="N184" s="576"/>
      <c r="O184" s="576"/>
      <c r="P184" s="585">
        <v>2188</v>
      </c>
      <c r="Q184" s="585">
        <v>457292</v>
      </c>
      <c r="R184" s="581"/>
      <c r="S184" s="586">
        <v>209</v>
      </c>
    </row>
    <row r="185" spans="1:19" ht="14.45" customHeight="1" x14ac:dyDescent="0.2">
      <c r="A185" s="575"/>
      <c r="B185" s="576" t="s">
        <v>1195</v>
      </c>
      <c r="C185" s="576" t="s">
        <v>490</v>
      </c>
      <c r="D185" s="576" t="s">
        <v>1111</v>
      </c>
      <c r="E185" s="576" t="s">
        <v>1196</v>
      </c>
      <c r="F185" s="576" t="s">
        <v>1197</v>
      </c>
      <c r="G185" s="576" t="s">
        <v>1198</v>
      </c>
      <c r="H185" s="585"/>
      <c r="I185" s="585"/>
      <c r="J185" s="576"/>
      <c r="K185" s="576"/>
      <c r="L185" s="585"/>
      <c r="M185" s="585"/>
      <c r="N185" s="576"/>
      <c r="O185" s="576"/>
      <c r="P185" s="585">
        <v>5</v>
      </c>
      <c r="Q185" s="585">
        <v>1045</v>
      </c>
      <c r="R185" s="581"/>
      <c r="S185" s="586">
        <v>209</v>
      </c>
    </row>
    <row r="186" spans="1:19" ht="14.45" customHeight="1" x14ac:dyDescent="0.2">
      <c r="A186" s="575"/>
      <c r="B186" s="576" t="s">
        <v>1195</v>
      </c>
      <c r="C186" s="576" t="s">
        <v>490</v>
      </c>
      <c r="D186" s="576" t="s">
        <v>1111</v>
      </c>
      <c r="E186" s="576" t="s">
        <v>1196</v>
      </c>
      <c r="F186" s="576" t="s">
        <v>1199</v>
      </c>
      <c r="G186" s="576" t="s">
        <v>1200</v>
      </c>
      <c r="H186" s="585"/>
      <c r="I186" s="585"/>
      <c r="J186" s="576"/>
      <c r="K186" s="576"/>
      <c r="L186" s="585"/>
      <c r="M186" s="585"/>
      <c r="N186" s="576"/>
      <c r="O186" s="576"/>
      <c r="P186" s="585">
        <v>1228</v>
      </c>
      <c r="Q186" s="585">
        <v>256652</v>
      </c>
      <c r="R186" s="581"/>
      <c r="S186" s="586">
        <v>209</v>
      </c>
    </row>
    <row r="187" spans="1:19" ht="14.45" customHeight="1" x14ac:dyDescent="0.2">
      <c r="A187" s="575"/>
      <c r="B187" s="576" t="s">
        <v>1195</v>
      </c>
      <c r="C187" s="576" t="s">
        <v>490</v>
      </c>
      <c r="D187" s="576" t="s">
        <v>1061</v>
      </c>
      <c r="E187" s="576" t="s">
        <v>1196</v>
      </c>
      <c r="F187" s="576" t="s">
        <v>1197</v>
      </c>
      <c r="G187" s="576" t="s">
        <v>1198</v>
      </c>
      <c r="H187" s="585"/>
      <c r="I187" s="585"/>
      <c r="J187" s="576"/>
      <c r="K187" s="576"/>
      <c r="L187" s="585"/>
      <c r="M187" s="585"/>
      <c r="N187" s="576"/>
      <c r="O187" s="576"/>
      <c r="P187" s="585">
        <v>43</v>
      </c>
      <c r="Q187" s="585">
        <v>8987</v>
      </c>
      <c r="R187" s="581"/>
      <c r="S187" s="586">
        <v>209</v>
      </c>
    </row>
    <row r="188" spans="1:19" ht="14.45" customHeight="1" x14ac:dyDescent="0.2">
      <c r="A188" s="575"/>
      <c r="B188" s="576" t="s">
        <v>1195</v>
      </c>
      <c r="C188" s="576" t="s">
        <v>490</v>
      </c>
      <c r="D188" s="576" t="s">
        <v>1061</v>
      </c>
      <c r="E188" s="576" t="s">
        <v>1196</v>
      </c>
      <c r="F188" s="576" t="s">
        <v>1199</v>
      </c>
      <c r="G188" s="576" t="s">
        <v>1200</v>
      </c>
      <c r="H188" s="585"/>
      <c r="I188" s="585"/>
      <c r="J188" s="576"/>
      <c r="K188" s="576"/>
      <c r="L188" s="585"/>
      <c r="M188" s="585"/>
      <c r="N188" s="576"/>
      <c r="O188" s="576"/>
      <c r="P188" s="585">
        <v>1083</v>
      </c>
      <c r="Q188" s="585">
        <v>226347</v>
      </c>
      <c r="R188" s="581"/>
      <c r="S188" s="586">
        <v>209</v>
      </c>
    </row>
    <row r="189" spans="1:19" ht="14.45" customHeight="1" x14ac:dyDescent="0.2">
      <c r="A189" s="575"/>
      <c r="B189" s="576" t="s">
        <v>1195</v>
      </c>
      <c r="C189" s="576" t="s">
        <v>490</v>
      </c>
      <c r="D189" s="576" t="s">
        <v>1061</v>
      </c>
      <c r="E189" s="576" t="s">
        <v>1196</v>
      </c>
      <c r="F189" s="576" t="s">
        <v>1201</v>
      </c>
      <c r="G189" s="576" t="s">
        <v>1202</v>
      </c>
      <c r="H189" s="585"/>
      <c r="I189" s="585"/>
      <c r="J189" s="576"/>
      <c r="K189" s="576"/>
      <c r="L189" s="585"/>
      <c r="M189" s="585"/>
      <c r="N189" s="576"/>
      <c r="O189" s="576"/>
      <c r="P189" s="585">
        <v>11</v>
      </c>
      <c r="Q189" s="585">
        <v>2299</v>
      </c>
      <c r="R189" s="581"/>
      <c r="S189" s="586">
        <v>209</v>
      </c>
    </row>
    <row r="190" spans="1:19" ht="14.45" customHeight="1" x14ac:dyDescent="0.2">
      <c r="A190" s="575"/>
      <c r="B190" s="576" t="s">
        <v>1195</v>
      </c>
      <c r="C190" s="576" t="s">
        <v>490</v>
      </c>
      <c r="D190" s="576" t="s">
        <v>1055</v>
      </c>
      <c r="E190" s="576" t="s">
        <v>1196</v>
      </c>
      <c r="F190" s="576" t="s">
        <v>1199</v>
      </c>
      <c r="G190" s="576" t="s">
        <v>1200</v>
      </c>
      <c r="H190" s="585"/>
      <c r="I190" s="585"/>
      <c r="J190" s="576"/>
      <c r="K190" s="576"/>
      <c r="L190" s="585"/>
      <c r="M190" s="585"/>
      <c r="N190" s="576"/>
      <c r="O190" s="576"/>
      <c r="P190" s="585">
        <v>638</v>
      </c>
      <c r="Q190" s="585">
        <v>133342</v>
      </c>
      <c r="R190" s="581"/>
      <c r="S190" s="586">
        <v>209</v>
      </c>
    </row>
    <row r="191" spans="1:19" ht="14.45" customHeight="1" x14ac:dyDescent="0.2">
      <c r="A191" s="575"/>
      <c r="B191" s="576" t="s">
        <v>1195</v>
      </c>
      <c r="C191" s="576" t="s">
        <v>490</v>
      </c>
      <c r="D191" s="576" t="s">
        <v>1067</v>
      </c>
      <c r="E191" s="576" t="s">
        <v>1196</v>
      </c>
      <c r="F191" s="576" t="s">
        <v>1197</v>
      </c>
      <c r="G191" s="576" t="s">
        <v>1198</v>
      </c>
      <c r="H191" s="585"/>
      <c r="I191" s="585"/>
      <c r="J191" s="576"/>
      <c r="K191" s="576"/>
      <c r="L191" s="585"/>
      <c r="M191" s="585"/>
      <c r="N191" s="576"/>
      <c r="O191" s="576"/>
      <c r="P191" s="585">
        <v>1</v>
      </c>
      <c r="Q191" s="585">
        <v>209</v>
      </c>
      <c r="R191" s="581"/>
      <c r="S191" s="586">
        <v>209</v>
      </c>
    </row>
    <row r="192" spans="1:19" ht="14.45" customHeight="1" x14ac:dyDescent="0.2">
      <c r="A192" s="575"/>
      <c r="B192" s="576" t="s">
        <v>1195</v>
      </c>
      <c r="C192" s="576" t="s">
        <v>490</v>
      </c>
      <c r="D192" s="576" t="s">
        <v>1067</v>
      </c>
      <c r="E192" s="576" t="s">
        <v>1196</v>
      </c>
      <c r="F192" s="576" t="s">
        <v>1199</v>
      </c>
      <c r="G192" s="576" t="s">
        <v>1200</v>
      </c>
      <c r="H192" s="585"/>
      <c r="I192" s="585"/>
      <c r="J192" s="576"/>
      <c r="K192" s="576"/>
      <c r="L192" s="585"/>
      <c r="M192" s="585"/>
      <c r="N192" s="576"/>
      <c r="O192" s="576"/>
      <c r="P192" s="585">
        <v>6236</v>
      </c>
      <c r="Q192" s="585">
        <v>1303324</v>
      </c>
      <c r="R192" s="581"/>
      <c r="S192" s="586">
        <v>209</v>
      </c>
    </row>
    <row r="193" spans="1:19" ht="14.45" customHeight="1" x14ac:dyDescent="0.2">
      <c r="A193" s="575"/>
      <c r="B193" s="576" t="s">
        <v>1195</v>
      </c>
      <c r="C193" s="576" t="s">
        <v>490</v>
      </c>
      <c r="D193" s="576" t="s">
        <v>1062</v>
      </c>
      <c r="E193" s="576" t="s">
        <v>1196</v>
      </c>
      <c r="F193" s="576" t="s">
        <v>1199</v>
      </c>
      <c r="G193" s="576" t="s">
        <v>1200</v>
      </c>
      <c r="H193" s="585"/>
      <c r="I193" s="585"/>
      <c r="J193" s="576"/>
      <c r="K193" s="576"/>
      <c r="L193" s="585"/>
      <c r="M193" s="585"/>
      <c r="N193" s="576"/>
      <c r="O193" s="576"/>
      <c r="P193" s="585">
        <v>559</v>
      </c>
      <c r="Q193" s="585">
        <v>116831</v>
      </c>
      <c r="R193" s="581"/>
      <c r="S193" s="586">
        <v>209</v>
      </c>
    </row>
    <row r="194" spans="1:19" ht="14.45" customHeight="1" x14ac:dyDescent="0.2">
      <c r="A194" s="575"/>
      <c r="B194" s="576" t="s">
        <v>1195</v>
      </c>
      <c r="C194" s="576" t="s">
        <v>490</v>
      </c>
      <c r="D194" s="576" t="s">
        <v>1167</v>
      </c>
      <c r="E194" s="576" t="s">
        <v>1196</v>
      </c>
      <c r="F194" s="576" t="s">
        <v>1197</v>
      </c>
      <c r="G194" s="576" t="s">
        <v>1198</v>
      </c>
      <c r="H194" s="585"/>
      <c r="I194" s="585"/>
      <c r="J194" s="576"/>
      <c r="K194" s="576"/>
      <c r="L194" s="585"/>
      <c r="M194" s="585"/>
      <c r="N194" s="576"/>
      <c r="O194" s="576"/>
      <c r="P194" s="585">
        <v>89</v>
      </c>
      <c r="Q194" s="585">
        <v>18601</v>
      </c>
      <c r="R194" s="581"/>
      <c r="S194" s="586">
        <v>209</v>
      </c>
    </row>
    <row r="195" spans="1:19" ht="14.45" customHeight="1" x14ac:dyDescent="0.2">
      <c r="A195" s="575"/>
      <c r="B195" s="576" t="s">
        <v>1195</v>
      </c>
      <c r="C195" s="576" t="s">
        <v>490</v>
      </c>
      <c r="D195" s="576" t="s">
        <v>1167</v>
      </c>
      <c r="E195" s="576" t="s">
        <v>1196</v>
      </c>
      <c r="F195" s="576" t="s">
        <v>1199</v>
      </c>
      <c r="G195" s="576" t="s">
        <v>1200</v>
      </c>
      <c r="H195" s="585"/>
      <c r="I195" s="585"/>
      <c r="J195" s="576"/>
      <c r="K195" s="576"/>
      <c r="L195" s="585"/>
      <c r="M195" s="585"/>
      <c r="N195" s="576"/>
      <c r="O195" s="576"/>
      <c r="P195" s="585">
        <v>1766</v>
      </c>
      <c r="Q195" s="585">
        <v>369094</v>
      </c>
      <c r="R195" s="581"/>
      <c r="S195" s="586">
        <v>209</v>
      </c>
    </row>
    <row r="196" spans="1:19" ht="14.45" customHeight="1" x14ac:dyDescent="0.2">
      <c r="A196" s="575"/>
      <c r="B196" s="576" t="s">
        <v>1195</v>
      </c>
      <c r="C196" s="576" t="s">
        <v>490</v>
      </c>
      <c r="D196" s="576" t="s">
        <v>1167</v>
      </c>
      <c r="E196" s="576" t="s">
        <v>1196</v>
      </c>
      <c r="F196" s="576" t="s">
        <v>1201</v>
      </c>
      <c r="G196" s="576" t="s">
        <v>1202</v>
      </c>
      <c r="H196" s="585"/>
      <c r="I196" s="585"/>
      <c r="J196" s="576"/>
      <c r="K196" s="576"/>
      <c r="L196" s="585"/>
      <c r="M196" s="585"/>
      <c r="N196" s="576"/>
      <c r="O196" s="576"/>
      <c r="P196" s="585">
        <v>1</v>
      </c>
      <c r="Q196" s="585">
        <v>209</v>
      </c>
      <c r="R196" s="581"/>
      <c r="S196" s="586">
        <v>209</v>
      </c>
    </row>
    <row r="197" spans="1:19" ht="14.45" customHeight="1" x14ac:dyDescent="0.2">
      <c r="A197" s="575"/>
      <c r="B197" s="576" t="s">
        <v>1195</v>
      </c>
      <c r="C197" s="576" t="s">
        <v>490</v>
      </c>
      <c r="D197" s="576" t="s">
        <v>1046</v>
      </c>
      <c r="E197" s="576" t="s">
        <v>1196</v>
      </c>
      <c r="F197" s="576" t="s">
        <v>1199</v>
      </c>
      <c r="G197" s="576" t="s">
        <v>1200</v>
      </c>
      <c r="H197" s="585"/>
      <c r="I197" s="585"/>
      <c r="J197" s="576"/>
      <c r="K197" s="576"/>
      <c r="L197" s="585"/>
      <c r="M197" s="585"/>
      <c r="N197" s="576"/>
      <c r="O197" s="576"/>
      <c r="P197" s="585">
        <v>1334</v>
      </c>
      <c r="Q197" s="585">
        <v>278806</v>
      </c>
      <c r="R197" s="581"/>
      <c r="S197" s="586">
        <v>209</v>
      </c>
    </row>
    <row r="198" spans="1:19" ht="14.45" customHeight="1" x14ac:dyDescent="0.2">
      <c r="A198" s="575"/>
      <c r="B198" s="576" t="s">
        <v>1195</v>
      </c>
      <c r="C198" s="576" t="s">
        <v>490</v>
      </c>
      <c r="D198" s="576" t="s">
        <v>624</v>
      </c>
      <c r="E198" s="576" t="s">
        <v>1196</v>
      </c>
      <c r="F198" s="576" t="s">
        <v>1197</v>
      </c>
      <c r="G198" s="576" t="s">
        <v>1198</v>
      </c>
      <c r="H198" s="585"/>
      <c r="I198" s="585"/>
      <c r="J198" s="576"/>
      <c r="K198" s="576"/>
      <c r="L198" s="585"/>
      <c r="M198" s="585"/>
      <c r="N198" s="576"/>
      <c r="O198" s="576"/>
      <c r="P198" s="585">
        <v>105</v>
      </c>
      <c r="Q198" s="585">
        <v>21945</v>
      </c>
      <c r="R198" s="581"/>
      <c r="S198" s="586">
        <v>209</v>
      </c>
    </row>
    <row r="199" spans="1:19" ht="14.45" customHeight="1" x14ac:dyDescent="0.2">
      <c r="A199" s="575"/>
      <c r="B199" s="576" t="s">
        <v>1195</v>
      </c>
      <c r="C199" s="576" t="s">
        <v>490</v>
      </c>
      <c r="D199" s="576" t="s">
        <v>624</v>
      </c>
      <c r="E199" s="576" t="s">
        <v>1196</v>
      </c>
      <c r="F199" s="576" t="s">
        <v>1199</v>
      </c>
      <c r="G199" s="576" t="s">
        <v>1200</v>
      </c>
      <c r="H199" s="585"/>
      <c r="I199" s="585"/>
      <c r="J199" s="576"/>
      <c r="K199" s="576"/>
      <c r="L199" s="585"/>
      <c r="M199" s="585"/>
      <c r="N199" s="576"/>
      <c r="O199" s="576"/>
      <c r="P199" s="585">
        <v>1569</v>
      </c>
      <c r="Q199" s="585">
        <v>327921</v>
      </c>
      <c r="R199" s="581"/>
      <c r="S199" s="586">
        <v>209</v>
      </c>
    </row>
    <row r="200" spans="1:19" ht="14.45" customHeight="1" x14ac:dyDescent="0.2">
      <c r="A200" s="575"/>
      <c r="B200" s="576" t="s">
        <v>1195</v>
      </c>
      <c r="C200" s="576" t="s">
        <v>490</v>
      </c>
      <c r="D200" s="576" t="s">
        <v>1039</v>
      </c>
      <c r="E200" s="576" t="s">
        <v>1196</v>
      </c>
      <c r="F200" s="576" t="s">
        <v>1199</v>
      </c>
      <c r="G200" s="576" t="s">
        <v>1200</v>
      </c>
      <c r="H200" s="585"/>
      <c r="I200" s="585"/>
      <c r="J200" s="576"/>
      <c r="K200" s="576"/>
      <c r="L200" s="585"/>
      <c r="M200" s="585"/>
      <c r="N200" s="576"/>
      <c r="O200" s="576"/>
      <c r="P200" s="585">
        <v>102</v>
      </c>
      <c r="Q200" s="585">
        <v>21318</v>
      </c>
      <c r="R200" s="581"/>
      <c r="S200" s="586">
        <v>209</v>
      </c>
    </row>
    <row r="201" spans="1:19" ht="14.45" customHeight="1" x14ac:dyDescent="0.2">
      <c r="A201" s="575"/>
      <c r="B201" s="576" t="s">
        <v>1195</v>
      </c>
      <c r="C201" s="576" t="s">
        <v>490</v>
      </c>
      <c r="D201" s="576" t="s">
        <v>1186</v>
      </c>
      <c r="E201" s="576" t="s">
        <v>1196</v>
      </c>
      <c r="F201" s="576" t="s">
        <v>1197</v>
      </c>
      <c r="G201" s="576" t="s">
        <v>1198</v>
      </c>
      <c r="H201" s="585"/>
      <c r="I201" s="585"/>
      <c r="J201" s="576"/>
      <c r="K201" s="576"/>
      <c r="L201" s="585"/>
      <c r="M201" s="585"/>
      <c r="N201" s="576"/>
      <c r="O201" s="576"/>
      <c r="P201" s="585">
        <v>124</v>
      </c>
      <c r="Q201" s="585">
        <v>25916</v>
      </c>
      <c r="R201" s="581"/>
      <c r="S201" s="586">
        <v>209</v>
      </c>
    </row>
    <row r="202" spans="1:19" ht="14.45" customHeight="1" x14ac:dyDescent="0.2">
      <c r="A202" s="575"/>
      <c r="B202" s="576" t="s">
        <v>1195</v>
      </c>
      <c r="C202" s="576" t="s">
        <v>490</v>
      </c>
      <c r="D202" s="576" t="s">
        <v>1186</v>
      </c>
      <c r="E202" s="576" t="s">
        <v>1196</v>
      </c>
      <c r="F202" s="576" t="s">
        <v>1199</v>
      </c>
      <c r="G202" s="576" t="s">
        <v>1200</v>
      </c>
      <c r="H202" s="585"/>
      <c r="I202" s="585"/>
      <c r="J202" s="576"/>
      <c r="K202" s="576"/>
      <c r="L202" s="585"/>
      <c r="M202" s="585"/>
      <c r="N202" s="576"/>
      <c r="O202" s="576"/>
      <c r="P202" s="585">
        <v>2211</v>
      </c>
      <c r="Q202" s="585">
        <v>462099</v>
      </c>
      <c r="R202" s="581"/>
      <c r="S202" s="586">
        <v>209</v>
      </c>
    </row>
    <row r="203" spans="1:19" ht="14.45" customHeight="1" x14ac:dyDescent="0.2">
      <c r="A203" s="575"/>
      <c r="B203" s="576" t="s">
        <v>1195</v>
      </c>
      <c r="C203" s="576" t="s">
        <v>490</v>
      </c>
      <c r="D203" s="576" t="s">
        <v>1186</v>
      </c>
      <c r="E203" s="576" t="s">
        <v>1196</v>
      </c>
      <c r="F203" s="576" t="s">
        <v>1201</v>
      </c>
      <c r="G203" s="576" t="s">
        <v>1202</v>
      </c>
      <c r="H203" s="585"/>
      <c r="I203" s="585"/>
      <c r="J203" s="576"/>
      <c r="K203" s="576"/>
      <c r="L203" s="585"/>
      <c r="M203" s="585"/>
      <c r="N203" s="576"/>
      <c r="O203" s="576"/>
      <c r="P203" s="585">
        <v>20</v>
      </c>
      <c r="Q203" s="585">
        <v>4180</v>
      </c>
      <c r="R203" s="581"/>
      <c r="S203" s="586">
        <v>209</v>
      </c>
    </row>
    <row r="204" spans="1:19" ht="14.45" customHeight="1" x14ac:dyDescent="0.2">
      <c r="A204" s="575"/>
      <c r="B204" s="576" t="s">
        <v>1195</v>
      </c>
      <c r="C204" s="576" t="s">
        <v>490</v>
      </c>
      <c r="D204" s="576" t="s">
        <v>1145</v>
      </c>
      <c r="E204" s="576" t="s">
        <v>1196</v>
      </c>
      <c r="F204" s="576" t="s">
        <v>1197</v>
      </c>
      <c r="G204" s="576" t="s">
        <v>1198</v>
      </c>
      <c r="H204" s="585"/>
      <c r="I204" s="585"/>
      <c r="J204" s="576"/>
      <c r="K204" s="576"/>
      <c r="L204" s="585"/>
      <c r="M204" s="585"/>
      <c r="N204" s="576"/>
      <c r="O204" s="576"/>
      <c r="P204" s="585">
        <v>1</v>
      </c>
      <c r="Q204" s="585">
        <v>209</v>
      </c>
      <c r="R204" s="581"/>
      <c r="S204" s="586">
        <v>209</v>
      </c>
    </row>
    <row r="205" spans="1:19" ht="14.45" customHeight="1" x14ac:dyDescent="0.2">
      <c r="A205" s="575"/>
      <c r="B205" s="576" t="s">
        <v>1195</v>
      </c>
      <c r="C205" s="576" t="s">
        <v>490</v>
      </c>
      <c r="D205" s="576" t="s">
        <v>1145</v>
      </c>
      <c r="E205" s="576" t="s">
        <v>1196</v>
      </c>
      <c r="F205" s="576" t="s">
        <v>1199</v>
      </c>
      <c r="G205" s="576" t="s">
        <v>1200</v>
      </c>
      <c r="H205" s="585"/>
      <c r="I205" s="585"/>
      <c r="J205" s="576"/>
      <c r="K205" s="576"/>
      <c r="L205" s="585"/>
      <c r="M205" s="585"/>
      <c r="N205" s="576"/>
      <c r="O205" s="576"/>
      <c r="P205" s="585">
        <v>746</v>
      </c>
      <c r="Q205" s="585">
        <v>155914</v>
      </c>
      <c r="R205" s="581"/>
      <c r="S205" s="586">
        <v>209</v>
      </c>
    </row>
    <row r="206" spans="1:19" ht="14.45" customHeight="1" x14ac:dyDescent="0.2">
      <c r="A206" s="575"/>
      <c r="B206" s="576" t="s">
        <v>1195</v>
      </c>
      <c r="C206" s="576" t="s">
        <v>490</v>
      </c>
      <c r="D206" s="576" t="s">
        <v>1119</v>
      </c>
      <c r="E206" s="576" t="s">
        <v>1196</v>
      </c>
      <c r="F206" s="576" t="s">
        <v>1199</v>
      </c>
      <c r="G206" s="576" t="s">
        <v>1200</v>
      </c>
      <c r="H206" s="585"/>
      <c r="I206" s="585"/>
      <c r="J206" s="576"/>
      <c r="K206" s="576"/>
      <c r="L206" s="585"/>
      <c r="M206" s="585"/>
      <c r="N206" s="576"/>
      <c r="O206" s="576"/>
      <c r="P206" s="585">
        <v>1844</v>
      </c>
      <c r="Q206" s="585">
        <v>385396</v>
      </c>
      <c r="R206" s="581"/>
      <c r="S206" s="586">
        <v>209</v>
      </c>
    </row>
    <row r="207" spans="1:19" ht="14.45" customHeight="1" x14ac:dyDescent="0.2">
      <c r="A207" s="575"/>
      <c r="B207" s="576" t="s">
        <v>1195</v>
      </c>
      <c r="C207" s="576" t="s">
        <v>490</v>
      </c>
      <c r="D207" s="576" t="s">
        <v>622</v>
      </c>
      <c r="E207" s="576" t="s">
        <v>1196</v>
      </c>
      <c r="F207" s="576" t="s">
        <v>1199</v>
      </c>
      <c r="G207" s="576" t="s">
        <v>1200</v>
      </c>
      <c r="H207" s="585"/>
      <c r="I207" s="585"/>
      <c r="J207" s="576"/>
      <c r="K207" s="576"/>
      <c r="L207" s="585"/>
      <c r="M207" s="585"/>
      <c r="N207" s="576"/>
      <c r="O207" s="576"/>
      <c r="P207" s="585">
        <v>834</v>
      </c>
      <c r="Q207" s="585">
        <v>174634</v>
      </c>
      <c r="R207" s="581"/>
      <c r="S207" s="586">
        <v>209.39328537170263</v>
      </c>
    </row>
    <row r="208" spans="1:19" ht="14.45" customHeight="1" x14ac:dyDescent="0.2">
      <c r="A208" s="575"/>
      <c r="B208" s="576" t="s">
        <v>1195</v>
      </c>
      <c r="C208" s="576" t="s">
        <v>490</v>
      </c>
      <c r="D208" s="576" t="s">
        <v>622</v>
      </c>
      <c r="E208" s="576" t="s">
        <v>1196</v>
      </c>
      <c r="F208" s="576" t="s">
        <v>1201</v>
      </c>
      <c r="G208" s="576" t="s">
        <v>1202</v>
      </c>
      <c r="H208" s="585"/>
      <c r="I208" s="585"/>
      <c r="J208" s="576"/>
      <c r="K208" s="576"/>
      <c r="L208" s="585"/>
      <c r="M208" s="585"/>
      <c r="N208" s="576"/>
      <c r="O208" s="576"/>
      <c r="P208" s="585">
        <v>80</v>
      </c>
      <c r="Q208" s="585">
        <v>16720</v>
      </c>
      <c r="R208" s="581"/>
      <c r="S208" s="586">
        <v>209</v>
      </c>
    </row>
    <row r="209" spans="1:19" ht="14.45" customHeight="1" x14ac:dyDescent="0.2">
      <c r="A209" s="575"/>
      <c r="B209" s="576" t="s">
        <v>1195</v>
      </c>
      <c r="C209" s="576" t="s">
        <v>490</v>
      </c>
      <c r="D209" s="576" t="s">
        <v>1147</v>
      </c>
      <c r="E209" s="576" t="s">
        <v>1196</v>
      </c>
      <c r="F209" s="576" t="s">
        <v>1199</v>
      </c>
      <c r="G209" s="576" t="s">
        <v>1200</v>
      </c>
      <c r="H209" s="585"/>
      <c r="I209" s="585"/>
      <c r="J209" s="576"/>
      <c r="K209" s="576"/>
      <c r="L209" s="585"/>
      <c r="M209" s="585"/>
      <c r="N209" s="576"/>
      <c r="O209" s="576"/>
      <c r="P209" s="585">
        <v>1209</v>
      </c>
      <c r="Q209" s="585">
        <v>253009</v>
      </c>
      <c r="R209" s="581"/>
      <c r="S209" s="586">
        <v>209.27129859387924</v>
      </c>
    </row>
    <row r="210" spans="1:19" ht="14.45" customHeight="1" x14ac:dyDescent="0.2">
      <c r="A210" s="575"/>
      <c r="B210" s="576" t="s">
        <v>1195</v>
      </c>
      <c r="C210" s="576" t="s">
        <v>490</v>
      </c>
      <c r="D210" s="576" t="s">
        <v>1038</v>
      </c>
      <c r="E210" s="576" t="s">
        <v>1196</v>
      </c>
      <c r="F210" s="576" t="s">
        <v>1199</v>
      </c>
      <c r="G210" s="576" t="s">
        <v>1200</v>
      </c>
      <c r="H210" s="585"/>
      <c r="I210" s="585"/>
      <c r="J210" s="576"/>
      <c r="K210" s="576"/>
      <c r="L210" s="585"/>
      <c r="M210" s="585"/>
      <c r="N210" s="576"/>
      <c r="O210" s="576"/>
      <c r="P210" s="585">
        <v>367</v>
      </c>
      <c r="Q210" s="585">
        <v>76703</v>
      </c>
      <c r="R210" s="581"/>
      <c r="S210" s="586">
        <v>209</v>
      </c>
    </row>
    <row r="211" spans="1:19" ht="14.45" customHeight="1" x14ac:dyDescent="0.2">
      <c r="A211" s="575"/>
      <c r="B211" s="576" t="s">
        <v>1195</v>
      </c>
      <c r="C211" s="576" t="s">
        <v>490</v>
      </c>
      <c r="D211" s="576" t="s">
        <v>1093</v>
      </c>
      <c r="E211" s="576" t="s">
        <v>1196</v>
      </c>
      <c r="F211" s="576" t="s">
        <v>1197</v>
      </c>
      <c r="G211" s="576" t="s">
        <v>1198</v>
      </c>
      <c r="H211" s="585"/>
      <c r="I211" s="585"/>
      <c r="J211" s="576"/>
      <c r="K211" s="576"/>
      <c r="L211" s="585"/>
      <c r="M211" s="585"/>
      <c r="N211" s="576"/>
      <c r="O211" s="576"/>
      <c r="P211" s="585">
        <v>37</v>
      </c>
      <c r="Q211" s="585">
        <v>7733</v>
      </c>
      <c r="R211" s="581"/>
      <c r="S211" s="586">
        <v>209</v>
      </c>
    </row>
    <row r="212" spans="1:19" ht="14.45" customHeight="1" x14ac:dyDescent="0.2">
      <c r="A212" s="575"/>
      <c r="B212" s="576" t="s">
        <v>1195</v>
      </c>
      <c r="C212" s="576" t="s">
        <v>490</v>
      </c>
      <c r="D212" s="576" t="s">
        <v>1093</v>
      </c>
      <c r="E212" s="576" t="s">
        <v>1196</v>
      </c>
      <c r="F212" s="576" t="s">
        <v>1199</v>
      </c>
      <c r="G212" s="576" t="s">
        <v>1200</v>
      </c>
      <c r="H212" s="585"/>
      <c r="I212" s="585"/>
      <c r="J212" s="576"/>
      <c r="K212" s="576"/>
      <c r="L212" s="585"/>
      <c r="M212" s="585"/>
      <c r="N212" s="576"/>
      <c r="O212" s="576"/>
      <c r="P212" s="585">
        <v>1346</v>
      </c>
      <c r="Q212" s="585">
        <v>281422</v>
      </c>
      <c r="R212" s="581"/>
      <c r="S212" s="586">
        <v>209.08023774145616</v>
      </c>
    </row>
    <row r="213" spans="1:19" ht="14.45" customHeight="1" x14ac:dyDescent="0.2">
      <c r="A213" s="575"/>
      <c r="B213" s="576" t="s">
        <v>1195</v>
      </c>
      <c r="C213" s="576" t="s">
        <v>490</v>
      </c>
      <c r="D213" s="576" t="s">
        <v>1108</v>
      </c>
      <c r="E213" s="576" t="s">
        <v>1196</v>
      </c>
      <c r="F213" s="576" t="s">
        <v>1199</v>
      </c>
      <c r="G213" s="576" t="s">
        <v>1200</v>
      </c>
      <c r="H213" s="585"/>
      <c r="I213" s="585"/>
      <c r="J213" s="576"/>
      <c r="K213" s="576"/>
      <c r="L213" s="585"/>
      <c r="M213" s="585"/>
      <c r="N213" s="576"/>
      <c r="O213" s="576"/>
      <c r="P213" s="585">
        <v>1292</v>
      </c>
      <c r="Q213" s="585">
        <v>270028</v>
      </c>
      <c r="R213" s="581"/>
      <c r="S213" s="586">
        <v>209</v>
      </c>
    </row>
    <row r="214" spans="1:19" ht="14.45" customHeight="1" x14ac:dyDescent="0.2">
      <c r="A214" s="575"/>
      <c r="B214" s="576" t="s">
        <v>1195</v>
      </c>
      <c r="C214" s="576" t="s">
        <v>490</v>
      </c>
      <c r="D214" s="576" t="s">
        <v>1085</v>
      </c>
      <c r="E214" s="576" t="s">
        <v>1196</v>
      </c>
      <c r="F214" s="576" t="s">
        <v>1199</v>
      </c>
      <c r="G214" s="576" t="s">
        <v>1200</v>
      </c>
      <c r="H214" s="585"/>
      <c r="I214" s="585"/>
      <c r="J214" s="576"/>
      <c r="K214" s="576"/>
      <c r="L214" s="585"/>
      <c r="M214" s="585"/>
      <c r="N214" s="576"/>
      <c r="O214" s="576"/>
      <c r="P214" s="585">
        <v>324</v>
      </c>
      <c r="Q214" s="585">
        <v>67716</v>
      </c>
      <c r="R214" s="581"/>
      <c r="S214" s="586">
        <v>209</v>
      </c>
    </row>
    <row r="215" spans="1:19" ht="14.45" customHeight="1" x14ac:dyDescent="0.2">
      <c r="A215" s="575"/>
      <c r="B215" s="576" t="s">
        <v>1195</v>
      </c>
      <c r="C215" s="576" t="s">
        <v>490</v>
      </c>
      <c r="D215" s="576" t="s">
        <v>1184</v>
      </c>
      <c r="E215" s="576" t="s">
        <v>1196</v>
      </c>
      <c r="F215" s="576" t="s">
        <v>1199</v>
      </c>
      <c r="G215" s="576" t="s">
        <v>1200</v>
      </c>
      <c r="H215" s="585"/>
      <c r="I215" s="585"/>
      <c r="J215" s="576"/>
      <c r="K215" s="576"/>
      <c r="L215" s="585"/>
      <c r="M215" s="585"/>
      <c r="N215" s="576"/>
      <c r="O215" s="576"/>
      <c r="P215" s="585">
        <v>1072</v>
      </c>
      <c r="Q215" s="585">
        <v>224048</v>
      </c>
      <c r="R215" s="581"/>
      <c r="S215" s="586">
        <v>209</v>
      </c>
    </row>
    <row r="216" spans="1:19" ht="14.45" customHeight="1" x14ac:dyDescent="0.2">
      <c r="A216" s="575"/>
      <c r="B216" s="576" t="s">
        <v>1195</v>
      </c>
      <c r="C216" s="576" t="s">
        <v>490</v>
      </c>
      <c r="D216" s="576" t="s">
        <v>1154</v>
      </c>
      <c r="E216" s="576" t="s">
        <v>1196</v>
      </c>
      <c r="F216" s="576" t="s">
        <v>1199</v>
      </c>
      <c r="G216" s="576" t="s">
        <v>1200</v>
      </c>
      <c r="H216" s="585"/>
      <c r="I216" s="585"/>
      <c r="J216" s="576"/>
      <c r="K216" s="576"/>
      <c r="L216" s="585"/>
      <c r="M216" s="585"/>
      <c r="N216" s="576"/>
      <c r="O216" s="576"/>
      <c r="P216" s="585">
        <v>796</v>
      </c>
      <c r="Q216" s="585">
        <v>166364</v>
      </c>
      <c r="R216" s="581"/>
      <c r="S216" s="586">
        <v>209</v>
      </c>
    </row>
    <row r="217" spans="1:19" ht="14.45" customHeight="1" x14ac:dyDescent="0.2">
      <c r="A217" s="575"/>
      <c r="B217" s="576" t="s">
        <v>1195</v>
      </c>
      <c r="C217" s="576" t="s">
        <v>490</v>
      </c>
      <c r="D217" s="576" t="s">
        <v>1033</v>
      </c>
      <c r="E217" s="576" t="s">
        <v>1196</v>
      </c>
      <c r="F217" s="576" t="s">
        <v>1197</v>
      </c>
      <c r="G217" s="576" t="s">
        <v>1198</v>
      </c>
      <c r="H217" s="585"/>
      <c r="I217" s="585"/>
      <c r="J217" s="576"/>
      <c r="K217" s="576"/>
      <c r="L217" s="585"/>
      <c r="M217" s="585"/>
      <c r="N217" s="576"/>
      <c r="O217" s="576"/>
      <c r="P217" s="585">
        <v>10</v>
      </c>
      <c r="Q217" s="585">
        <v>2090</v>
      </c>
      <c r="R217" s="581"/>
      <c r="S217" s="586">
        <v>209</v>
      </c>
    </row>
    <row r="218" spans="1:19" ht="14.45" customHeight="1" x14ac:dyDescent="0.2">
      <c r="A218" s="575"/>
      <c r="B218" s="576" t="s">
        <v>1195</v>
      </c>
      <c r="C218" s="576" t="s">
        <v>490</v>
      </c>
      <c r="D218" s="576" t="s">
        <v>1033</v>
      </c>
      <c r="E218" s="576" t="s">
        <v>1196</v>
      </c>
      <c r="F218" s="576" t="s">
        <v>1199</v>
      </c>
      <c r="G218" s="576" t="s">
        <v>1200</v>
      </c>
      <c r="H218" s="585"/>
      <c r="I218" s="585"/>
      <c r="J218" s="576"/>
      <c r="K218" s="576"/>
      <c r="L218" s="585"/>
      <c r="M218" s="585"/>
      <c r="N218" s="576"/>
      <c r="O218" s="576"/>
      <c r="P218" s="585">
        <v>1166</v>
      </c>
      <c r="Q218" s="585">
        <v>244108</v>
      </c>
      <c r="R218" s="581"/>
      <c r="S218" s="586">
        <v>209.35506003430532</v>
      </c>
    </row>
    <row r="219" spans="1:19" ht="14.45" customHeight="1" x14ac:dyDescent="0.2">
      <c r="A219" s="575"/>
      <c r="B219" s="576" t="s">
        <v>1195</v>
      </c>
      <c r="C219" s="576" t="s">
        <v>490</v>
      </c>
      <c r="D219" s="576" t="s">
        <v>1033</v>
      </c>
      <c r="E219" s="576" t="s">
        <v>1196</v>
      </c>
      <c r="F219" s="576" t="s">
        <v>1201</v>
      </c>
      <c r="G219" s="576" t="s">
        <v>1202</v>
      </c>
      <c r="H219" s="585"/>
      <c r="I219" s="585"/>
      <c r="J219" s="576"/>
      <c r="K219" s="576"/>
      <c r="L219" s="585"/>
      <c r="M219" s="585"/>
      <c r="N219" s="576"/>
      <c r="O219" s="576"/>
      <c r="P219" s="585">
        <v>99</v>
      </c>
      <c r="Q219" s="585">
        <v>20691</v>
      </c>
      <c r="R219" s="581"/>
      <c r="S219" s="586">
        <v>209</v>
      </c>
    </row>
    <row r="220" spans="1:19" ht="14.45" customHeight="1" x14ac:dyDescent="0.2">
      <c r="A220" s="575"/>
      <c r="B220" s="576" t="s">
        <v>1195</v>
      </c>
      <c r="C220" s="576" t="s">
        <v>490</v>
      </c>
      <c r="D220" s="576" t="s">
        <v>1172</v>
      </c>
      <c r="E220" s="576" t="s">
        <v>1196</v>
      </c>
      <c r="F220" s="576" t="s">
        <v>1199</v>
      </c>
      <c r="G220" s="576" t="s">
        <v>1200</v>
      </c>
      <c r="H220" s="585"/>
      <c r="I220" s="585"/>
      <c r="J220" s="576"/>
      <c r="K220" s="576"/>
      <c r="L220" s="585"/>
      <c r="M220" s="585"/>
      <c r="N220" s="576"/>
      <c r="O220" s="576"/>
      <c r="P220" s="585">
        <v>60</v>
      </c>
      <c r="Q220" s="585">
        <v>12540</v>
      </c>
      <c r="R220" s="581"/>
      <c r="S220" s="586">
        <v>209</v>
      </c>
    </row>
    <row r="221" spans="1:19" ht="14.45" customHeight="1" x14ac:dyDescent="0.2">
      <c r="A221" s="575"/>
      <c r="B221" s="576" t="s">
        <v>1195</v>
      </c>
      <c r="C221" s="576" t="s">
        <v>490</v>
      </c>
      <c r="D221" s="576" t="s">
        <v>1050</v>
      </c>
      <c r="E221" s="576" t="s">
        <v>1196</v>
      </c>
      <c r="F221" s="576" t="s">
        <v>1199</v>
      </c>
      <c r="G221" s="576" t="s">
        <v>1200</v>
      </c>
      <c r="H221" s="585"/>
      <c r="I221" s="585"/>
      <c r="J221" s="576"/>
      <c r="K221" s="576"/>
      <c r="L221" s="585"/>
      <c r="M221" s="585"/>
      <c r="N221" s="576"/>
      <c r="O221" s="576"/>
      <c r="P221" s="585">
        <v>56</v>
      </c>
      <c r="Q221" s="585">
        <v>11704</v>
      </c>
      <c r="R221" s="581"/>
      <c r="S221" s="586">
        <v>209</v>
      </c>
    </row>
    <row r="222" spans="1:19" ht="14.45" customHeight="1" x14ac:dyDescent="0.2">
      <c r="A222" s="575"/>
      <c r="B222" s="576" t="s">
        <v>1195</v>
      </c>
      <c r="C222" s="576" t="s">
        <v>490</v>
      </c>
      <c r="D222" s="576" t="s">
        <v>1189</v>
      </c>
      <c r="E222" s="576" t="s">
        <v>1196</v>
      </c>
      <c r="F222" s="576" t="s">
        <v>1199</v>
      </c>
      <c r="G222" s="576" t="s">
        <v>1200</v>
      </c>
      <c r="H222" s="585"/>
      <c r="I222" s="585"/>
      <c r="J222" s="576"/>
      <c r="K222" s="576"/>
      <c r="L222" s="585"/>
      <c r="M222" s="585"/>
      <c r="N222" s="576"/>
      <c r="O222" s="576"/>
      <c r="P222" s="585">
        <v>75</v>
      </c>
      <c r="Q222" s="585">
        <v>15675</v>
      </c>
      <c r="R222" s="581"/>
      <c r="S222" s="586">
        <v>209</v>
      </c>
    </row>
    <row r="223" spans="1:19" ht="14.45" customHeight="1" x14ac:dyDescent="0.2">
      <c r="A223" s="575"/>
      <c r="B223" s="576" t="s">
        <v>1195</v>
      </c>
      <c r="C223" s="576" t="s">
        <v>490</v>
      </c>
      <c r="D223" s="576" t="s">
        <v>1110</v>
      </c>
      <c r="E223" s="576" t="s">
        <v>1196</v>
      </c>
      <c r="F223" s="576" t="s">
        <v>1199</v>
      </c>
      <c r="G223" s="576" t="s">
        <v>1200</v>
      </c>
      <c r="H223" s="585"/>
      <c r="I223" s="585"/>
      <c r="J223" s="576"/>
      <c r="K223" s="576"/>
      <c r="L223" s="585"/>
      <c r="M223" s="585"/>
      <c r="N223" s="576"/>
      <c r="O223" s="576"/>
      <c r="P223" s="585">
        <v>108</v>
      </c>
      <c r="Q223" s="585">
        <v>22572</v>
      </c>
      <c r="R223" s="581"/>
      <c r="S223" s="586">
        <v>209</v>
      </c>
    </row>
    <row r="224" spans="1:19" ht="14.45" customHeight="1" x14ac:dyDescent="0.2">
      <c r="A224" s="575"/>
      <c r="B224" s="576" t="s">
        <v>1195</v>
      </c>
      <c r="C224" s="576" t="s">
        <v>490</v>
      </c>
      <c r="D224" s="576" t="s">
        <v>1192</v>
      </c>
      <c r="E224" s="576" t="s">
        <v>1196</v>
      </c>
      <c r="F224" s="576" t="s">
        <v>1199</v>
      </c>
      <c r="G224" s="576" t="s">
        <v>1200</v>
      </c>
      <c r="H224" s="585"/>
      <c r="I224" s="585"/>
      <c r="J224" s="576"/>
      <c r="K224" s="576"/>
      <c r="L224" s="585"/>
      <c r="M224" s="585"/>
      <c r="N224" s="576"/>
      <c r="O224" s="576"/>
      <c r="P224" s="585">
        <v>270</v>
      </c>
      <c r="Q224" s="585">
        <v>56430</v>
      </c>
      <c r="R224" s="581"/>
      <c r="S224" s="586">
        <v>209</v>
      </c>
    </row>
    <row r="225" spans="1:19" ht="14.45" customHeight="1" x14ac:dyDescent="0.2">
      <c r="A225" s="575"/>
      <c r="B225" s="576" t="s">
        <v>1195</v>
      </c>
      <c r="C225" s="576" t="s">
        <v>490</v>
      </c>
      <c r="D225" s="576" t="s">
        <v>1187</v>
      </c>
      <c r="E225" s="576" t="s">
        <v>1196</v>
      </c>
      <c r="F225" s="576" t="s">
        <v>1199</v>
      </c>
      <c r="G225" s="576" t="s">
        <v>1200</v>
      </c>
      <c r="H225" s="585"/>
      <c r="I225" s="585"/>
      <c r="J225" s="576"/>
      <c r="K225" s="576"/>
      <c r="L225" s="585"/>
      <c r="M225" s="585"/>
      <c r="N225" s="576"/>
      <c r="O225" s="576"/>
      <c r="P225" s="585">
        <v>73</v>
      </c>
      <c r="Q225" s="585">
        <v>15257</v>
      </c>
      <c r="R225" s="581"/>
      <c r="S225" s="586">
        <v>209</v>
      </c>
    </row>
    <row r="226" spans="1:19" ht="14.45" customHeight="1" x14ac:dyDescent="0.2">
      <c r="A226" s="575"/>
      <c r="B226" s="576" t="s">
        <v>1195</v>
      </c>
      <c r="C226" s="576" t="s">
        <v>490</v>
      </c>
      <c r="D226" s="576" t="s">
        <v>626</v>
      </c>
      <c r="E226" s="576" t="s">
        <v>1196</v>
      </c>
      <c r="F226" s="576" t="s">
        <v>1199</v>
      </c>
      <c r="G226" s="576" t="s">
        <v>1200</v>
      </c>
      <c r="H226" s="585"/>
      <c r="I226" s="585"/>
      <c r="J226" s="576"/>
      <c r="K226" s="576"/>
      <c r="L226" s="585"/>
      <c r="M226" s="585"/>
      <c r="N226" s="576"/>
      <c r="O226" s="576"/>
      <c r="P226" s="585">
        <v>243</v>
      </c>
      <c r="Q226" s="585">
        <v>50787</v>
      </c>
      <c r="R226" s="581"/>
      <c r="S226" s="586">
        <v>209</v>
      </c>
    </row>
    <row r="227" spans="1:19" ht="14.45" customHeight="1" x14ac:dyDescent="0.2">
      <c r="A227" s="575"/>
      <c r="B227" s="576" t="s">
        <v>1195</v>
      </c>
      <c r="C227" s="576" t="s">
        <v>490</v>
      </c>
      <c r="D227" s="576" t="s">
        <v>1090</v>
      </c>
      <c r="E227" s="576" t="s">
        <v>1196</v>
      </c>
      <c r="F227" s="576" t="s">
        <v>1197</v>
      </c>
      <c r="G227" s="576" t="s">
        <v>1198</v>
      </c>
      <c r="H227" s="585"/>
      <c r="I227" s="585"/>
      <c r="J227" s="576"/>
      <c r="K227" s="576"/>
      <c r="L227" s="585"/>
      <c r="M227" s="585"/>
      <c r="N227" s="576"/>
      <c r="O227" s="576"/>
      <c r="P227" s="585">
        <v>0</v>
      </c>
      <c r="Q227" s="585">
        <v>0</v>
      </c>
      <c r="R227" s="581"/>
      <c r="S227" s="586"/>
    </row>
    <row r="228" spans="1:19" ht="14.45" customHeight="1" x14ac:dyDescent="0.2">
      <c r="A228" s="575"/>
      <c r="B228" s="576" t="s">
        <v>1195</v>
      </c>
      <c r="C228" s="576" t="s">
        <v>490</v>
      </c>
      <c r="D228" s="576" t="s">
        <v>1090</v>
      </c>
      <c r="E228" s="576" t="s">
        <v>1196</v>
      </c>
      <c r="F228" s="576" t="s">
        <v>1199</v>
      </c>
      <c r="G228" s="576" t="s">
        <v>1200</v>
      </c>
      <c r="H228" s="585"/>
      <c r="I228" s="585"/>
      <c r="J228" s="576"/>
      <c r="K228" s="576"/>
      <c r="L228" s="585"/>
      <c r="M228" s="585"/>
      <c r="N228" s="576"/>
      <c r="O228" s="576"/>
      <c r="P228" s="585">
        <v>200</v>
      </c>
      <c r="Q228" s="585">
        <v>41800</v>
      </c>
      <c r="R228" s="581"/>
      <c r="S228" s="586">
        <v>209</v>
      </c>
    </row>
    <row r="229" spans="1:19" ht="14.45" customHeight="1" x14ac:dyDescent="0.2">
      <c r="A229" s="575"/>
      <c r="B229" s="576" t="s">
        <v>1195</v>
      </c>
      <c r="C229" s="576" t="s">
        <v>490</v>
      </c>
      <c r="D229" s="576" t="s">
        <v>1080</v>
      </c>
      <c r="E229" s="576" t="s">
        <v>1196</v>
      </c>
      <c r="F229" s="576" t="s">
        <v>1199</v>
      </c>
      <c r="G229" s="576" t="s">
        <v>1200</v>
      </c>
      <c r="H229" s="585"/>
      <c r="I229" s="585"/>
      <c r="J229" s="576"/>
      <c r="K229" s="576"/>
      <c r="L229" s="585"/>
      <c r="M229" s="585"/>
      <c r="N229" s="576"/>
      <c r="O229" s="576"/>
      <c r="P229" s="585">
        <v>60</v>
      </c>
      <c r="Q229" s="585">
        <v>12540</v>
      </c>
      <c r="R229" s="581"/>
      <c r="S229" s="586">
        <v>209</v>
      </c>
    </row>
    <row r="230" spans="1:19" ht="14.45" customHeight="1" x14ac:dyDescent="0.2">
      <c r="A230" s="575"/>
      <c r="B230" s="576" t="s">
        <v>1195</v>
      </c>
      <c r="C230" s="576" t="s">
        <v>490</v>
      </c>
      <c r="D230" s="576" t="s">
        <v>1180</v>
      </c>
      <c r="E230" s="576" t="s">
        <v>1196</v>
      </c>
      <c r="F230" s="576" t="s">
        <v>1199</v>
      </c>
      <c r="G230" s="576" t="s">
        <v>1200</v>
      </c>
      <c r="H230" s="585"/>
      <c r="I230" s="585"/>
      <c r="J230" s="576"/>
      <c r="K230" s="576"/>
      <c r="L230" s="585"/>
      <c r="M230" s="585"/>
      <c r="N230" s="576"/>
      <c r="O230" s="576"/>
      <c r="P230" s="585">
        <v>474</v>
      </c>
      <c r="Q230" s="585">
        <v>99066</v>
      </c>
      <c r="R230" s="581"/>
      <c r="S230" s="586">
        <v>209</v>
      </c>
    </row>
    <row r="231" spans="1:19" ht="14.45" customHeight="1" x14ac:dyDescent="0.2">
      <c r="A231" s="575"/>
      <c r="B231" s="576" t="s">
        <v>1195</v>
      </c>
      <c r="C231" s="576" t="s">
        <v>496</v>
      </c>
      <c r="D231" s="576" t="s">
        <v>1025</v>
      </c>
      <c r="E231" s="576" t="s">
        <v>1196</v>
      </c>
      <c r="F231" s="576" t="s">
        <v>1197</v>
      </c>
      <c r="G231" s="576" t="s">
        <v>1198</v>
      </c>
      <c r="H231" s="585"/>
      <c r="I231" s="585"/>
      <c r="J231" s="576"/>
      <c r="K231" s="576"/>
      <c r="L231" s="585"/>
      <c r="M231" s="585"/>
      <c r="N231" s="576"/>
      <c r="O231" s="576"/>
      <c r="P231" s="585">
        <v>81</v>
      </c>
      <c r="Q231" s="585">
        <v>16929</v>
      </c>
      <c r="R231" s="581"/>
      <c r="S231" s="586">
        <v>209</v>
      </c>
    </row>
    <row r="232" spans="1:19" ht="14.45" customHeight="1" x14ac:dyDescent="0.2">
      <c r="A232" s="575"/>
      <c r="B232" s="576" t="s">
        <v>1195</v>
      </c>
      <c r="C232" s="576" t="s">
        <v>496</v>
      </c>
      <c r="D232" s="576" t="s">
        <v>1025</v>
      </c>
      <c r="E232" s="576" t="s">
        <v>1196</v>
      </c>
      <c r="F232" s="576" t="s">
        <v>1199</v>
      </c>
      <c r="G232" s="576" t="s">
        <v>1200</v>
      </c>
      <c r="H232" s="585"/>
      <c r="I232" s="585"/>
      <c r="J232" s="576"/>
      <c r="K232" s="576"/>
      <c r="L232" s="585"/>
      <c r="M232" s="585"/>
      <c r="N232" s="576"/>
      <c r="O232" s="576"/>
      <c r="P232" s="585">
        <v>2583</v>
      </c>
      <c r="Q232" s="585">
        <v>540941</v>
      </c>
      <c r="R232" s="581"/>
      <c r="S232" s="586">
        <v>209.42353852109949</v>
      </c>
    </row>
    <row r="233" spans="1:19" ht="14.45" customHeight="1" x14ac:dyDescent="0.2">
      <c r="A233" s="575"/>
      <c r="B233" s="576" t="s">
        <v>1195</v>
      </c>
      <c r="C233" s="576" t="s">
        <v>496</v>
      </c>
      <c r="D233" s="576" t="s">
        <v>1025</v>
      </c>
      <c r="E233" s="576" t="s">
        <v>1196</v>
      </c>
      <c r="F233" s="576" t="s">
        <v>1201</v>
      </c>
      <c r="G233" s="576" t="s">
        <v>1202</v>
      </c>
      <c r="H233" s="585"/>
      <c r="I233" s="585"/>
      <c r="J233" s="576"/>
      <c r="K233" s="576"/>
      <c r="L233" s="585"/>
      <c r="M233" s="585"/>
      <c r="N233" s="576"/>
      <c r="O233" s="576"/>
      <c r="P233" s="585">
        <v>175</v>
      </c>
      <c r="Q233" s="585">
        <v>36575</v>
      </c>
      <c r="R233" s="581"/>
      <c r="S233" s="586">
        <v>209</v>
      </c>
    </row>
    <row r="234" spans="1:19" ht="14.45" customHeight="1" x14ac:dyDescent="0.2">
      <c r="A234" s="575"/>
      <c r="B234" s="576" t="s">
        <v>1195</v>
      </c>
      <c r="C234" s="576" t="s">
        <v>496</v>
      </c>
      <c r="D234" s="576" t="s">
        <v>620</v>
      </c>
      <c r="E234" s="576" t="s">
        <v>1196</v>
      </c>
      <c r="F234" s="576" t="s">
        <v>1199</v>
      </c>
      <c r="G234" s="576" t="s">
        <v>1200</v>
      </c>
      <c r="H234" s="585"/>
      <c r="I234" s="585"/>
      <c r="J234" s="576"/>
      <c r="K234" s="576"/>
      <c r="L234" s="585"/>
      <c r="M234" s="585"/>
      <c r="N234" s="576"/>
      <c r="O234" s="576"/>
      <c r="P234" s="585">
        <v>184</v>
      </c>
      <c r="Q234" s="585">
        <v>38622</v>
      </c>
      <c r="R234" s="581"/>
      <c r="S234" s="586">
        <v>209.90217391304347</v>
      </c>
    </row>
    <row r="235" spans="1:19" ht="14.45" customHeight="1" x14ac:dyDescent="0.2">
      <c r="A235" s="575"/>
      <c r="B235" s="576" t="s">
        <v>1195</v>
      </c>
      <c r="C235" s="576" t="s">
        <v>496</v>
      </c>
      <c r="D235" s="576" t="s">
        <v>1063</v>
      </c>
      <c r="E235" s="576" t="s">
        <v>1196</v>
      </c>
      <c r="F235" s="576" t="s">
        <v>1197</v>
      </c>
      <c r="G235" s="576" t="s">
        <v>1198</v>
      </c>
      <c r="H235" s="585"/>
      <c r="I235" s="585"/>
      <c r="J235" s="576"/>
      <c r="K235" s="576"/>
      <c r="L235" s="585"/>
      <c r="M235" s="585"/>
      <c r="N235" s="576"/>
      <c r="O235" s="576"/>
      <c r="P235" s="585">
        <v>78</v>
      </c>
      <c r="Q235" s="585">
        <v>16302</v>
      </c>
      <c r="R235" s="581"/>
      <c r="S235" s="586">
        <v>209</v>
      </c>
    </row>
    <row r="236" spans="1:19" ht="14.45" customHeight="1" x14ac:dyDescent="0.2">
      <c r="A236" s="575"/>
      <c r="B236" s="576" t="s">
        <v>1195</v>
      </c>
      <c r="C236" s="576" t="s">
        <v>496</v>
      </c>
      <c r="D236" s="576" t="s">
        <v>1063</v>
      </c>
      <c r="E236" s="576" t="s">
        <v>1196</v>
      </c>
      <c r="F236" s="576" t="s">
        <v>1199</v>
      </c>
      <c r="G236" s="576" t="s">
        <v>1200</v>
      </c>
      <c r="H236" s="585"/>
      <c r="I236" s="585"/>
      <c r="J236" s="576"/>
      <c r="K236" s="576"/>
      <c r="L236" s="585"/>
      <c r="M236" s="585"/>
      <c r="N236" s="576"/>
      <c r="O236" s="576"/>
      <c r="P236" s="585">
        <v>161</v>
      </c>
      <c r="Q236" s="585">
        <v>33829</v>
      </c>
      <c r="R236" s="581"/>
      <c r="S236" s="586">
        <v>210.11801242236024</v>
      </c>
    </row>
    <row r="237" spans="1:19" ht="14.45" customHeight="1" x14ac:dyDescent="0.2">
      <c r="A237" s="575"/>
      <c r="B237" s="576" t="s">
        <v>1195</v>
      </c>
      <c r="C237" s="576" t="s">
        <v>496</v>
      </c>
      <c r="D237" s="576" t="s">
        <v>1068</v>
      </c>
      <c r="E237" s="576" t="s">
        <v>1196</v>
      </c>
      <c r="F237" s="576" t="s">
        <v>1199</v>
      </c>
      <c r="G237" s="576" t="s">
        <v>1200</v>
      </c>
      <c r="H237" s="585"/>
      <c r="I237" s="585"/>
      <c r="J237" s="576"/>
      <c r="K237" s="576"/>
      <c r="L237" s="585"/>
      <c r="M237" s="585"/>
      <c r="N237" s="576"/>
      <c r="O237" s="576"/>
      <c r="P237" s="585">
        <v>101</v>
      </c>
      <c r="Q237" s="585">
        <v>21311</v>
      </c>
      <c r="R237" s="581"/>
      <c r="S237" s="586">
        <v>211</v>
      </c>
    </row>
    <row r="238" spans="1:19" ht="14.45" customHeight="1" x14ac:dyDescent="0.2">
      <c r="A238" s="575"/>
      <c r="B238" s="576" t="s">
        <v>1195</v>
      </c>
      <c r="C238" s="576" t="s">
        <v>496</v>
      </c>
      <c r="D238" s="576" t="s">
        <v>1128</v>
      </c>
      <c r="E238" s="576" t="s">
        <v>1196</v>
      </c>
      <c r="F238" s="576" t="s">
        <v>1199</v>
      </c>
      <c r="G238" s="576" t="s">
        <v>1200</v>
      </c>
      <c r="H238" s="585"/>
      <c r="I238" s="585"/>
      <c r="J238" s="576"/>
      <c r="K238" s="576"/>
      <c r="L238" s="585"/>
      <c r="M238" s="585"/>
      <c r="N238" s="576"/>
      <c r="O238" s="576"/>
      <c r="P238" s="585">
        <v>131</v>
      </c>
      <c r="Q238" s="585">
        <v>27641</v>
      </c>
      <c r="R238" s="581"/>
      <c r="S238" s="586">
        <v>211</v>
      </c>
    </row>
    <row r="239" spans="1:19" ht="14.45" customHeight="1" x14ac:dyDescent="0.2">
      <c r="A239" s="575"/>
      <c r="B239" s="576" t="s">
        <v>1195</v>
      </c>
      <c r="C239" s="576" t="s">
        <v>496</v>
      </c>
      <c r="D239" s="576" t="s">
        <v>1133</v>
      </c>
      <c r="E239" s="576" t="s">
        <v>1196</v>
      </c>
      <c r="F239" s="576" t="s">
        <v>1199</v>
      </c>
      <c r="G239" s="576" t="s">
        <v>1200</v>
      </c>
      <c r="H239" s="585"/>
      <c r="I239" s="585"/>
      <c r="J239" s="576"/>
      <c r="K239" s="576"/>
      <c r="L239" s="585"/>
      <c r="M239" s="585"/>
      <c r="N239" s="576"/>
      <c r="O239" s="576"/>
      <c r="P239" s="585">
        <v>124</v>
      </c>
      <c r="Q239" s="585">
        <v>26044</v>
      </c>
      <c r="R239" s="581"/>
      <c r="S239" s="586">
        <v>210.03225806451613</v>
      </c>
    </row>
    <row r="240" spans="1:19" ht="14.45" customHeight="1" x14ac:dyDescent="0.2">
      <c r="A240" s="575"/>
      <c r="B240" s="576" t="s">
        <v>1195</v>
      </c>
      <c r="C240" s="576" t="s">
        <v>496</v>
      </c>
      <c r="D240" s="576" t="s">
        <v>1161</v>
      </c>
      <c r="E240" s="576" t="s">
        <v>1196</v>
      </c>
      <c r="F240" s="576" t="s">
        <v>1199</v>
      </c>
      <c r="G240" s="576" t="s">
        <v>1200</v>
      </c>
      <c r="H240" s="585"/>
      <c r="I240" s="585"/>
      <c r="J240" s="576"/>
      <c r="K240" s="576"/>
      <c r="L240" s="585"/>
      <c r="M240" s="585"/>
      <c r="N240" s="576"/>
      <c r="O240" s="576"/>
      <c r="P240" s="585">
        <v>270</v>
      </c>
      <c r="Q240" s="585">
        <v>56816</v>
      </c>
      <c r="R240" s="581"/>
      <c r="S240" s="586">
        <v>210.42962962962963</v>
      </c>
    </row>
    <row r="241" spans="1:19" ht="14.45" customHeight="1" x14ac:dyDescent="0.2">
      <c r="A241" s="575"/>
      <c r="B241" s="576" t="s">
        <v>1195</v>
      </c>
      <c r="C241" s="576" t="s">
        <v>496</v>
      </c>
      <c r="D241" s="576" t="s">
        <v>1162</v>
      </c>
      <c r="E241" s="576" t="s">
        <v>1196</v>
      </c>
      <c r="F241" s="576" t="s">
        <v>1199</v>
      </c>
      <c r="G241" s="576" t="s">
        <v>1200</v>
      </c>
      <c r="H241" s="585"/>
      <c r="I241" s="585"/>
      <c r="J241" s="576"/>
      <c r="K241" s="576"/>
      <c r="L241" s="585"/>
      <c r="M241" s="585"/>
      <c r="N241" s="576"/>
      <c r="O241" s="576"/>
      <c r="P241" s="585">
        <v>114</v>
      </c>
      <c r="Q241" s="585">
        <v>23826</v>
      </c>
      <c r="R241" s="581"/>
      <c r="S241" s="586">
        <v>209</v>
      </c>
    </row>
    <row r="242" spans="1:19" ht="14.45" customHeight="1" x14ac:dyDescent="0.2">
      <c r="A242" s="575"/>
      <c r="B242" s="576" t="s">
        <v>1195</v>
      </c>
      <c r="C242" s="576" t="s">
        <v>496</v>
      </c>
      <c r="D242" s="576" t="s">
        <v>1183</v>
      </c>
      <c r="E242" s="576" t="s">
        <v>1196</v>
      </c>
      <c r="F242" s="576" t="s">
        <v>1199</v>
      </c>
      <c r="G242" s="576" t="s">
        <v>1200</v>
      </c>
      <c r="H242" s="585"/>
      <c r="I242" s="585"/>
      <c r="J242" s="576"/>
      <c r="K242" s="576"/>
      <c r="L242" s="585"/>
      <c r="M242" s="585"/>
      <c r="N242" s="576"/>
      <c r="O242" s="576"/>
      <c r="P242" s="585">
        <v>80</v>
      </c>
      <c r="Q242" s="585">
        <v>16880</v>
      </c>
      <c r="R242" s="581"/>
      <c r="S242" s="586">
        <v>211</v>
      </c>
    </row>
    <row r="243" spans="1:19" ht="14.45" customHeight="1" x14ac:dyDescent="0.2">
      <c r="A243" s="575"/>
      <c r="B243" s="576" t="s">
        <v>1195</v>
      </c>
      <c r="C243" s="576" t="s">
        <v>496</v>
      </c>
      <c r="D243" s="576" t="s">
        <v>1168</v>
      </c>
      <c r="E243" s="576" t="s">
        <v>1196</v>
      </c>
      <c r="F243" s="576" t="s">
        <v>1199</v>
      </c>
      <c r="G243" s="576" t="s">
        <v>1200</v>
      </c>
      <c r="H243" s="585"/>
      <c r="I243" s="585"/>
      <c r="J243" s="576"/>
      <c r="K243" s="576"/>
      <c r="L243" s="585"/>
      <c r="M243" s="585"/>
      <c r="N243" s="576"/>
      <c r="O243" s="576"/>
      <c r="P243" s="585">
        <v>287</v>
      </c>
      <c r="Q243" s="585">
        <v>60269</v>
      </c>
      <c r="R243" s="581"/>
      <c r="S243" s="586">
        <v>209.9965156794425</v>
      </c>
    </row>
    <row r="244" spans="1:19" ht="14.45" customHeight="1" x14ac:dyDescent="0.2">
      <c r="A244" s="575"/>
      <c r="B244" s="576" t="s">
        <v>1195</v>
      </c>
      <c r="C244" s="576" t="s">
        <v>496</v>
      </c>
      <c r="D244" s="576" t="s">
        <v>1140</v>
      </c>
      <c r="E244" s="576" t="s">
        <v>1196</v>
      </c>
      <c r="F244" s="576" t="s">
        <v>1199</v>
      </c>
      <c r="G244" s="576" t="s">
        <v>1200</v>
      </c>
      <c r="H244" s="585"/>
      <c r="I244" s="585"/>
      <c r="J244" s="576"/>
      <c r="K244" s="576"/>
      <c r="L244" s="585"/>
      <c r="M244" s="585"/>
      <c r="N244" s="576"/>
      <c r="O244" s="576"/>
      <c r="P244" s="585">
        <v>103</v>
      </c>
      <c r="Q244" s="585">
        <v>21527</v>
      </c>
      <c r="R244" s="581"/>
      <c r="S244" s="586">
        <v>209</v>
      </c>
    </row>
    <row r="245" spans="1:19" ht="14.45" customHeight="1" x14ac:dyDescent="0.2">
      <c r="A245" s="575"/>
      <c r="B245" s="576" t="s">
        <v>1195</v>
      </c>
      <c r="C245" s="576" t="s">
        <v>496</v>
      </c>
      <c r="D245" s="576" t="s">
        <v>1067</v>
      </c>
      <c r="E245" s="576" t="s">
        <v>1196</v>
      </c>
      <c r="F245" s="576" t="s">
        <v>1199</v>
      </c>
      <c r="G245" s="576" t="s">
        <v>1200</v>
      </c>
      <c r="H245" s="585"/>
      <c r="I245" s="585"/>
      <c r="J245" s="576"/>
      <c r="K245" s="576"/>
      <c r="L245" s="585"/>
      <c r="M245" s="585"/>
      <c r="N245" s="576"/>
      <c r="O245" s="576"/>
      <c r="P245" s="585">
        <v>28</v>
      </c>
      <c r="Q245" s="585">
        <v>5852</v>
      </c>
      <c r="R245" s="581"/>
      <c r="S245" s="586">
        <v>209</v>
      </c>
    </row>
    <row r="246" spans="1:19" ht="14.45" customHeight="1" x14ac:dyDescent="0.2">
      <c r="A246" s="575"/>
      <c r="B246" s="576" t="s">
        <v>1195</v>
      </c>
      <c r="C246" s="576" t="s">
        <v>496</v>
      </c>
      <c r="D246" s="576" t="s">
        <v>622</v>
      </c>
      <c r="E246" s="576" t="s">
        <v>1196</v>
      </c>
      <c r="F246" s="576" t="s">
        <v>1199</v>
      </c>
      <c r="G246" s="576" t="s">
        <v>1200</v>
      </c>
      <c r="H246" s="585"/>
      <c r="I246" s="585"/>
      <c r="J246" s="576"/>
      <c r="K246" s="576"/>
      <c r="L246" s="585"/>
      <c r="M246" s="585"/>
      <c r="N246" s="576"/>
      <c r="O246" s="576"/>
      <c r="P246" s="585">
        <v>353</v>
      </c>
      <c r="Q246" s="585">
        <v>74483</v>
      </c>
      <c r="R246" s="581"/>
      <c r="S246" s="586">
        <v>211</v>
      </c>
    </row>
    <row r="247" spans="1:19" ht="14.45" customHeight="1" x14ac:dyDescent="0.2">
      <c r="A247" s="575"/>
      <c r="B247" s="576" t="s">
        <v>1195</v>
      </c>
      <c r="C247" s="576" t="s">
        <v>496</v>
      </c>
      <c r="D247" s="576" t="s">
        <v>1108</v>
      </c>
      <c r="E247" s="576" t="s">
        <v>1196</v>
      </c>
      <c r="F247" s="576" t="s">
        <v>1197</v>
      </c>
      <c r="G247" s="576" t="s">
        <v>1198</v>
      </c>
      <c r="H247" s="585"/>
      <c r="I247" s="585"/>
      <c r="J247" s="576"/>
      <c r="K247" s="576"/>
      <c r="L247" s="585"/>
      <c r="M247" s="585"/>
      <c r="N247" s="576"/>
      <c r="O247" s="576"/>
      <c r="P247" s="585">
        <v>70</v>
      </c>
      <c r="Q247" s="585">
        <v>14630</v>
      </c>
      <c r="R247" s="581"/>
      <c r="S247" s="586">
        <v>209</v>
      </c>
    </row>
    <row r="248" spans="1:19" ht="14.45" customHeight="1" x14ac:dyDescent="0.2">
      <c r="A248" s="575"/>
      <c r="B248" s="576" t="s">
        <v>1195</v>
      </c>
      <c r="C248" s="576" t="s">
        <v>496</v>
      </c>
      <c r="D248" s="576" t="s">
        <v>1108</v>
      </c>
      <c r="E248" s="576" t="s">
        <v>1196</v>
      </c>
      <c r="F248" s="576" t="s">
        <v>1199</v>
      </c>
      <c r="G248" s="576" t="s">
        <v>1200</v>
      </c>
      <c r="H248" s="585"/>
      <c r="I248" s="585"/>
      <c r="J248" s="576"/>
      <c r="K248" s="576"/>
      <c r="L248" s="585"/>
      <c r="M248" s="585"/>
      <c r="N248" s="576"/>
      <c r="O248" s="576"/>
      <c r="P248" s="585">
        <v>51</v>
      </c>
      <c r="Q248" s="585">
        <v>10659</v>
      </c>
      <c r="R248" s="581"/>
      <c r="S248" s="586">
        <v>209</v>
      </c>
    </row>
    <row r="249" spans="1:19" ht="14.45" customHeight="1" x14ac:dyDescent="0.2">
      <c r="A249" s="575"/>
      <c r="B249" s="576" t="s">
        <v>1195</v>
      </c>
      <c r="C249" s="576" t="s">
        <v>496</v>
      </c>
      <c r="D249" s="576" t="s">
        <v>1184</v>
      </c>
      <c r="E249" s="576" t="s">
        <v>1196</v>
      </c>
      <c r="F249" s="576" t="s">
        <v>1199</v>
      </c>
      <c r="G249" s="576" t="s">
        <v>1200</v>
      </c>
      <c r="H249" s="585"/>
      <c r="I249" s="585"/>
      <c r="J249" s="576"/>
      <c r="K249" s="576"/>
      <c r="L249" s="585"/>
      <c r="M249" s="585"/>
      <c r="N249" s="576"/>
      <c r="O249" s="576"/>
      <c r="P249" s="585">
        <v>22</v>
      </c>
      <c r="Q249" s="585">
        <v>4598</v>
      </c>
      <c r="R249" s="581"/>
      <c r="S249" s="586">
        <v>209</v>
      </c>
    </row>
    <row r="250" spans="1:19" ht="14.45" customHeight="1" x14ac:dyDescent="0.2">
      <c r="A250" s="575"/>
      <c r="B250" s="576" t="s">
        <v>1195</v>
      </c>
      <c r="C250" s="576" t="s">
        <v>496</v>
      </c>
      <c r="D250" s="576" t="s">
        <v>1184</v>
      </c>
      <c r="E250" s="576" t="s">
        <v>1196</v>
      </c>
      <c r="F250" s="576" t="s">
        <v>1205</v>
      </c>
      <c r="G250" s="576" t="s">
        <v>1206</v>
      </c>
      <c r="H250" s="585"/>
      <c r="I250" s="585"/>
      <c r="J250" s="576"/>
      <c r="K250" s="576"/>
      <c r="L250" s="585"/>
      <c r="M250" s="585"/>
      <c r="N250" s="576"/>
      <c r="O250" s="576"/>
      <c r="P250" s="585">
        <v>57</v>
      </c>
      <c r="Q250" s="585">
        <v>11913</v>
      </c>
      <c r="R250" s="581"/>
      <c r="S250" s="586">
        <v>209</v>
      </c>
    </row>
    <row r="251" spans="1:19" ht="14.45" customHeight="1" x14ac:dyDescent="0.2">
      <c r="A251" s="575"/>
      <c r="B251" s="576" t="s">
        <v>1207</v>
      </c>
      <c r="C251" s="576" t="s">
        <v>593</v>
      </c>
      <c r="D251" s="576" t="s">
        <v>1025</v>
      </c>
      <c r="E251" s="576" t="s">
        <v>1196</v>
      </c>
      <c r="F251" s="576" t="s">
        <v>1199</v>
      </c>
      <c r="G251" s="576" t="s">
        <v>1200</v>
      </c>
      <c r="H251" s="585"/>
      <c r="I251" s="585"/>
      <c r="J251" s="576"/>
      <c r="K251" s="576"/>
      <c r="L251" s="585"/>
      <c r="M251" s="585"/>
      <c r="N251" s="576"/>
      <c r="O251" s="576"/>
      <c r="P251" s="585">
        <v>950</v>
      </c>
      <c r="Q251" s="585">
        <v>198550</v>
      </c>
      <c r="R251" s="581"/>
      <c r="S251" s="586">
        <v>209</v>
      </c>
    </row>
    <row r="252" spans="1:19" ht="14.45" customHeight="1" x14ac:dyDescent="0.2">
      <c r="A252" s="575"/>
      <c r="B252" s="576" t="s">
        <v>1207</v>
      </c>
      <c r="C252" s="576" t="s">
        <v>593</v>
      </c>
      <c r="D252" s="576" t="s">
        <v>1025</v>
      </c>
      <c r="E252" s="576" t="s">
        <v>1196</v>
      </c>
      <c r="F252" s="576" t="s">
        <v>1205</v>
      </c>
      <c r="G252" s="576" t="s">
        <v>1206</v>
      </c>
      <c r="H252" s="585"/>
      <c r="I252" s="585"/>
      <c r="J252" s="576"/>
      <c r="K252" s="576"/>
      <c r="L252" s="585"/>
      <c r="M252" s="585"/>
      <c r="N252" s="576"/>
      <c r="O252" s="576"/>
      <c r="P252" s="585">
        <v>447</v>
      </c>
      <c r="Q252" s="585">
        <v>93423</v>
      </c>
      <c r="R252" s="581"/>
      <c r="S252" s="586">
        <v>209</v>
      </c>
    </row>
    <row r="253" spans="1:19" ht="14.45" customHeight="1" x14ac:dyDescent="0.2">
      <c r="A253" s="575"/>
      <c r="B253" s="576" t="s">
        <v>1207</v>
      </c>
      <c r="C253" s="576" t="s">
        <v>593</v>
      </c>
      <c r="D253" s="576" t="s">
        <v>620</v>
      </c>
      <c r="E253" s="576" t="s">
        <v>1196</v>
      </c>
      <c r="F253" s="576" t="s">
        <v>1199</v>
      </c>
      <c r="G253" s="576" t="s">
        <v>1200</v>
      </c>
      <c r="H253" s="585"/>
      <c r="I253" s="585"/>
      <c r="J253" s="576"/>
      <c r="K253" s="576"/>
      <c r="L253" s="585"/>
      <c r="M253" s="585"/>
      <c r="N253" s="576"/>
      <c r="O253" s="576"/>
      <c r="P253" s="585">
        <v>225</v>
      </c>
      <c r="Q253" s="585">
        <v>47025</v>
      </c>
      <c r="R253" s="581"/>
      <c r="S253" s="586">
        <v>209</v>
      </c>
    </row>
    <row r="254" spans="1:19" ht="14.45" customHeight="1" x14ac:dyDescent="0.2">
      <c r="A254" s="575"/>
      <c r="B254" s="576" t="s">
        <v>1207</v>
      </c>
      <c r="C254" s="576" t="s">
        <v>593</v>
      </c>
      <c r="D254" s="576" t="s">
        <v>620</v>
      </c>
      <c r="E254" s="576" t="s">
        <v>1196</v>
      </c>
      <c r="F254" s="576" t="s">
        <v>1205</v>
      </c>
      <c r="G254" s="576" t="s">
        <v>1206</v>
      </c>
      <c r="H254" s="585"/>
      <c r="I254" s="585"/>
      <c r="J254" s="576"/>
      <c r="K254" s="576"/>
      <c r="L254" s="585"/>
      <c r="M254" s="585"/>
      <c r="N254" s="576"/>
      <c r="O254" s="576"/>
      <c r="P254" s="585">
        <v>57</v>
      </c>
      <c r="Q254" s="585">
        <v>11913</v>
      </c>
      <c r="R254" s="581"/>
      <c r="S254" s="586">
        <v>209</v>
      </c>
    </row>
    <row r="255" spans="1:19" ht="14.45" customHeight="1" x14ac:dyDescent="0.2">
      <c r="A255" s="575"/>
      <c r="B255" s="576" t="s">
        <v>1207</v>
      </c>
      <c r="C255" s="576" t="s">
        <v>593</v>
      </c>
      <c r="D255" s="576" t="s">
        <v>1059</v>
      </c>
      <c r="E255" s="576" t="s">
        <v>1196</v>
      </c>
      <c r="F255" s="576" t="s">
        <v>1199</v>
      </c>
      <c r="G255" s="576" t="s">
        <v>1200</v>
      </c>
      <c r="H255" s="585"/>
      <c r="I255" s="585"/>
      <c r="J255" s="576"/>
      <c r="K255" s="576"/>
      <c r="L255" s="585"/>
      <c r="M255" s="585"/>
      <c r="N255" s="576"/>
      <c r="O255" s="576"/>
      <c r="P255" s="585">
        <v>81</v>
      </c>
      <c r="Q255" s="585">
        <v>16929</v>
      </c>
      <c r="R255" s="581"/>
      <c r="S255" s="586">
        <v>209</v>
      </c>
    </row>
    <row r="256" spans="1:19" ht="14.45" customHeight="1" x14ac:dyDescent="0.2">
      <c r="A256" s="575"/>
      <c r="B256" s="576" t="s">
        <v>1207</v>
      </c>
      <c r="C256" s="576" t="s">
        <v>593</v>
      </c>
      <c r="D256" s="576" t="s">
        <v>1059</v>
      </c>
      <c r="E256" s="576" t="s">
        <v>1196</v>
      </c>
      <c r="F256" s="576" t="s">
        <v>1205</v>
      </c>
      <c r="G256" s="576" t="s">
        <v>1206</v>
      </c>
      <c r="H256" s="585"/>
      <c r="I256" s="585"/>
      <c r="J256" s="576"/>
      <c r="K256" s="576"/>
      <c r="L256" s="585"/>
      <c r="M256" s="585"/>
      <c r="N256" s="576"/>
      <c r="O256" s="576"/>
      <c r="P256" s="585">
        <v>35</v>
      </c>
      <c r="Q256" s="585">
        <v>7315</v>
      </c>
      <c r="R256" s="581"/>
      <c r="S256" s="586">
        <v>209</v>
      </c>
    </row>
    <row r="257" spans="1:19" ht="14.45" customHeight="1" x14ac:dyDescent="0.2">
      <c r="A257" s="575"/>
      <c r="B257" s="576" t="s">
        <v>1207</v>
      </c>
      <c r="C257" s="576" t="s">
        <v>593</v>
      </c>
      <c r="D257" s="576" t="s">
        <v>1065</v>
      </c>
      <c r="E257" s="576" t="s">
        <v>1196</v>
      </c>
      <c r="F257" s="576" t="s">
        <v>1199</v>
      </c>
      <c r="G257" s="576" t="s">
        <v>1200</v>
      </c>
      <c r="H257" s="585"/>
      <c r="I257" s="585"/>
      <c r="J257" s="576"/>
      <c r="K257" s="576"/>
      <c r="L257" s="585"/>
      <c r="M257" s="585"/>
      <c r="N257" s="576"/>
      <c r="O257" s="576"/>
      <c r="P257" s="585">
        <v>57</v>
      </c>
      <c r="Q257" s="585">
        <v>11913</v>
      </c>
      <c r="R257" s="581"/>
      <c r="S257" s="586">
        <v>209</v>
      </c>
    </row>
    <row r="258" spans="1:19" ht="14.45" customHeight="1" x14ac:dyDescent="0.2">
      <c r="A258" s="575"/>
      <c r="B258" s="576" t="s">
        <v>1207</v>
      </c>
      <c r="C258" s="576" t="s">
        <v>593</v>
      </c>
      <c r="D258" s="576" t="s">
        <v>1065</v>
      </c>
      <c r="E258" s="576" t="s">
        <v>1196</v>
      </c>
      <c r="F258" s="576" t="s">
        <v>1205</v>
      </c>
      <c r="G258" s="576" t="s">
        <v>1206</v>
      </c>
      <c r="H258" s="585"/>
      <c r="I258" s="585"/>
      <c r="J258" s="576"/>
      <c r="K258" s="576"/>
      <c r="L258" s="585"/>
      <c r="M258" s="585"/>
      <c r="N258" s="576"/>
      <c r="O258" s="576"/>
      <c r="P258" s="585">
        <v>66</v>
      </c>
      <c r="Q258" s="585">
        <v>13794</v>
      </c>
      <c r="R258" s="581"/>
      <c r="S258" s="586">
        <v>209</v>
      </c>
    </row>
    <row r="259" spans="1:19" ht="14.45" customHeight="1" x14ac:dyDescent="0.2">
      <c r="A259" s="575"/>
      <c r="B259" s="576" t="s">
        <v>1207</v>
      </c>
      <c r="C259" s="576" t="s">
        <v>593</v>
      </c>
      <c r="D259" s="576" t="s">
        <v>1069</v>
      </c>
      <c r="E259" s="576" t="s">
        <v>1196</v>
      </c>
      <c r="F259" s="576" t="s">
        <v>1199</v>
      </c>
      <c r="G259" s="576" t="s">
        <v>1200</v>
      </c>
      <c r="H259" s="585"/>
      <c r="I259" s="585"/>
      <c r="J259" s="576"/>
      <c r="K259" s="576"/>
      <c r="L259" s="585"/>
      <c r="M259" s="585"/>
      <c r="N259" s="576"/>
      <c r="O259" s="576"/>
      <c r="P259" s="585">
        <v>262</v>
      </c>
      <c r="Q259" s="585">
        <v>54758</v>
      </c>
      <c r="R259" s="581"/>
      <c r="S259" s="586">
        <v>209</v>
      </c>
    </row>
    <row r="260" spans="1:19" ht="14.45" customHeight="1" x14ac:dyDescent="0.2">
      <c r="A260" s="575"/>
      <c r="B260" s="576" t="s">
        <v>1207</v>
      </c>
      <c r="C260" s="576" t="s">
        <v>593</v>
      </c>
      <c r="D260" s="576" t="s">
        <v>1069</v>
      </c>
      <c r="E260" s="576" t="s">
        <v>1196</v>
      </c>
      <c r="F260" s="576" t="s">
        <v>1205</v>
      </c>
      <c r="G260" s="576" t="s">
        <v>1206</v>
      </c>
      <c r="H260" s="585"/>
      <c r="I260" s="585"/>
      <c r="J260" s="576"/>
      <c r="K260" s="576"/>
      <c r="L260" s="585"/>
      <c r="M260" s="585"/>
      <c r="N260" s="576"/>
      <c r="O260" s="576"/>
      <c r="P260" s="585">
        <v>79</v>
      </c>
      <c r="Q260" s="585">
        <v>16511</v>
      </c>
      <c r="R260" s="581"/>
      <c r="S260" s="586">
        <v>209</v>
      </c>
    </row>
    <row r="261" spans="1:19" ht="14.45" customHeight="1" x14ac:dyDescent="0.2">
      <c r="A261" s="575"/>
      <c r="B261" s="576" t="s">
        <v>1207</v>
      </c>
      <c r="C261" s="576" t="s">
        <v>593</v>
      </c>
      <c r="D261" s="576" t="s">
        <v>1071</v>
      </c>
      <c r="E261" s="576" t="s">
        <v>1196</v>
      </c>
      <c r="F261" s="576" t="s">
        <v>1199</v>
      </c>
      <c r="G261" s="576" t="s">
        <v>1200</v>
      </c>
      <c r="H261" s="585"/>
      <c r="I261" s="585"/>
      <c r="J261" s="576"/>
      <c r="K261" s="576"/>
      <c r="L261" s="585"/>
      <c r="M261" s="585"/>
      <c r="N261" s="576"/>
      <c r="O261" s="576"/>
      <c r="P261" s="585">
        <v>13</v>
      </c>
      <c r="Q261" s="585">
        <v>2717</v>
      </c>
      <c r="R261" s="581"/>
      <c r="S261" s="586">
        <v>209</v>
      </c>
    </row>
    <row r="262" spans="1:19" ht="14.45" customHeight="1" x14ac:dyDescent="0.2">
      <c r="A262" s="575"/>
      <c r="B262" s="576" t="s">
        <v>1207</v>
      </c>
      <c r="C262" s="576" t="s">
        <v>593</v>
      </c>
      <c r="D262" s="576" t="s">
        <v>1071</v>
      </c>
      <c r="E262" s="576" t="s">
        <v>1196</v>
      </c>
      <c r="F262" s="576" t="s">
        <v>1205</v>
      </c>
      <c r="G262" s="576" t="s">
        <v>1206</v>
      </c>
      <c r="H262" s="585"/>
      <c r="I262" s="585"/>
      <c r="J262" s="576"/>
      <c r="K262" s="576"/>
      <c r="L262" s="585"/>
      <c r="M262" s="585"/>
      <c r="N262" s="576"/>
      <c r="O262" s="576"/>
      <c r="P262" s="585">
        <v>42</v>
      </c>
      <c r="Q262" s="585">
        <v>8778</v>
      </c>
      <c r="R262" s="581"/>
      <c r="S262" s="586">
        <v>209</v>
      </c>
    </row>
    <row r="263" spans="1:19" ht="14.45" customHeight="1" x14ac:dyDescent="0.2">
      <c r="A263" s="575"/>
      <c r="B263" s="576" t="s">
        <v>1207</v>
      </c>
      <c r="C263" s="576" t="s">
        <v>593</v>
      </c>
      <c r="D263" s="576" t="s">
        <v>1077</v>
      </c>
      <c r="E263" s="576" t="s">
        <v>1196</v>
      </c>
      <c r="F263" s="576" t="s">
        <v>1199</v>
      </c>
      <c r="G263" s="576" t="s">
        <v>1200</v>
      </c>
      <c r="H263" s="585"/>
      <c r="I263" s="585"/>
      <c r="J263" s="576"/>
      <c r="K263" s="576"/>
      <c r="L263" s="585"/>
      <c r="M263" s="585"/>
      <c r="N263" s="576"/>
      <c r="O263" s="576"/>
      <c r="P263" s="585">
        <v>41</v>
      </c>
      <c r="Q263" s="585">
        <v>8569</v>
      </c>
      <c r="R263" s="581"/>
      <c r="S263" s="586">
        <v>209</v>
      </c>
    </row>
    <row r="264" spans="1:19" ht="14.45" customHeight="1" x14ac:dyDescent="0.2">
      <c r="A264" s="575"/>
      <c r="B264" s="576" t="s">
        <v>1207</v>
      </c>
      <c r="C264" s="576" t="s">
        <v>593</v>
      </c>
      <c r="D264" s="576" t="s">
        <v>1078</v>
      </c>
      <c r="E264" s="576" t="s">
        <v>1196</v>
      </c>
      <c r="F264" s="576" t="s">
        <v>1199</v>
      </c>
      <c r="G264" s="576" t="s">
        <v>1200</v>
      </c>
      <c r="H264" s="585"/>
      <c r="I264" s="585"/>
      <c r="J264" s="576"/>
      <c r="K264" s="576"/>
      <c r="L264" s="585"/>
      <c r="M264" s="585"/>
      <c r="N264" s="576"/>
      <c r="O264" s="576"/>
      <c r="P264" s="585">
        <v>18</v>
      </c>
      <c r="Q264" s="585">
        <v>3762</v>
      </c>
      <c r="R264" s="581"/>
      <c r="S264" s="586">
        <v>209</v>
      </c>
    </row>
    <row r="265" spans="1:19" ht="14.45" customHeight="1" x14ac:dyDescent="0.2">
      <c r="A265" s="575"/>
      <c r="B265" s="576" t="s">
        <v>1207</v>
      </c>
      <c r="C265" s="576" t="s">
        <v>593</v>
      </c>
      <c r="D265" s="576" t="s">
        <v>1078</v>
      </c>
      <c r="E265" s="576" t="s">
        <v>1196</v>
      </c>
      <c r="F265" s="576" t="s">
        <v>1205</v>
      </c>
      <c r="G265" s="576" t="s">
        <v>1206</v>
      </c>
      <c r="H265" s="585"/>
      <c r="I265" s="585"/>
      <c r="J265" s="576"/>
      <c r="K265" s="576"/>
      <c r="L265" s="585"/>
      <c r="M265" s="585"/>
      <c r="N265" s="576"/>
      <c r="O265" s="576"/>
      <c r="P265" s="585">
        <v>152</v>
      </c>
      <c r="Q265" s="585">
        <v>31768</v>
      </c>
      <c r="R265" s="581"/>
      <c r="S265" s="586">
        <v>209</v>
      </c>
    </row>
    <row r="266" spans="1:19" ht="14.45" customHeight="1" x14ac:dyDescent="0.2">
      <c r="A266" s="575"/>
      <c r="B266" s="576" t="s">
        <v>1207</v>
      </c>
      <c r="C266" s="576" t="s">
        <v>593</v>
      </c>
      <c r="D266" s="576" t="s">
        <v>1086</v>
      </c>
      <c r="E266" s="576" t="s">
        <v>1196</v>
      </c>
      <c r="F266" s="576" t="s">
        <v>1199</v>
      </c>
      <c r="G266" s="576" t="s">
        <v>1200</v>
      </c>
      <c r="H266" s="585"/>
      <c r="I266" s="585"/>
      <c r="J266" s="576"/>
      <c r="K266" s="576"/>
      <c r="L266" s="585"/>
      <c r="M266" s="585"/>
      <c r="N266" s="576"/>
      <c r="O266" s="576"/>
      <c r="P266" s="585">
        <v>73</v>
      </c>
      <c r="Q266" s="585">
        <v>15257</v>
      </c>
      <c r="R266" s="581"/>
      <c r="S266" s="586">
        <v>209</v>
      </c>
    </row>
    <row r="267" spans="1:19" ht="14.45" customHeight="1" x14ac:dyDescent="0.2">
      <c r="A267" s="575"/>
      <c r="B267" s="576" t="s">
        <v>1207</v>
      </c>
      <c r="C267" s="576" t="s">
        <v>593</v>
      </c>
      <c r="D267" s="576" t="s">
        <v>1086</v>
      </c>
      <c r="E267" s="576" t="s">
        <v>1196</v>
      </c>
      <c r="F267" s="576" t="s">
        <v>1205</v>
      </c>
      <c r="G267" s="576" t="s">
        <v>1206</v>
      </c>
      <c r="H267" s="585"/>
      <c r="I267" s="585"/>
      <c r="J267" s="576"/>
      <c r="K267" s="576"/>
      <c r="L267" s="585"/>
      <c r="M267" s="585"/>
      <c r="N267" s="576"/>
      <c r="O267" s="576"/>
      <c r="P267" s="585">
        <v>62</v>
      </c>
      <c r="Q267" s="585">
        <v>12958</v>
      </c>
      <c r="R267" s="581"/>
      <c r="S267" s="586">
        <v>209</v>
      </c>
    </row>
    <row r="268" spans="1:19" ht="14.45" customHeight="1" x14ac:dyDescent="0.2">
      <c r="A268" s="575"/>
      <c r="B268" s="576" t="s">
        <v>1207</v>
      </c>
      <c r="C268" s="576" t="s">
        <v>593</v>
      </c>
      <c r="D268" s="576" t="s">
        <v>1114</v>
      </c>
      <c r="E268" s="576" t="s">
        <v>1196</v>
      </c>
      <c r="F268" s="576" t="s">
        <v>1199</v>
      </c>
      <c r="G268" s="576" t="s">
        <v>1200</v>
      </c>
      <c r="H268" s="585"/>
      <c r="I268" s="585"/>
      <c r="J268" s="576"/>
      <c r="K268" s="576"/>
      <c r="L268" s="585"/>
      <c r="M268" s="585"/>
      <c r="N268" s="576"/>
      <c r="O268" s="576"/>
      <c r="P268" s="585">
        <v>26</v>
      </c>
      <c r="Q268" s="585">
        <v>5434</v>
      </c>
      <c r="R268" s="581"/>
      <c r="S268" s="586">
        <v>209</v>
      </c>
    </row>
    <row r="269" spans="1:19" ht="14.45" customHeight="1" x14ac:dyDescent="0.2">
      <c r="A269" s="575"/>
      <c r="B269" s="576" t="s">
        <v>1207</v>
      </c>
      <c r="C269" s="576" t="s">
        <v>593</v>
      </c>
      <c r="D269" s="576" t="s">
        <v>1146</v>
      </c>
      <c r="E269" s="576" t="s">
        <v>1196</v>
      </c>
      <c r="F269" s="576" t="s">
        <v>1199</v>
      </c>
      <c r="G269" s="576" t="s">
        <v>1200</v>
      </c>
      <c r="H269" s="585"/>
      <c r="I269" s="585"/>
      <c r="J269" s="576"/>
      <c r="K269" s="576"/>
      <c r="L269" s="585"/>
      <c r="M269" s="585"/>
      <c r="N269" s="576"/>
      <c r="O269" s="576"/>
      <c r="P269" s="585">
        <v>69</v>
      </c>
      <c r="Q269" s="585">
        <v>14421</v>
      </c>
      <c r="R269" s="581"/>
      <c r="S269" s="586">
        <v>209</v>
      </c>
    </row>
    <row r="270" spans="1:19" ht="14.45" customHeight="1" x14ac:dyDescent="0.2">
      <c r="A270" s="575"/>
      <c r="B270" s="576" t="s">
        <v>1207</v>
      </c>
      <c r="C270" s="576" t="s">
        <v>593</v>
      </c>
      <c r="D270" s="576" t="s">
        <v>1146</v>
      </c>
      <c r="E270" s="576" t="s">
        <v>1196</v>
      </c>
      <c r="F270" s="576" t="s">
        <v>1205</v>
      </c>
      <c r="G270" s="576" t="s">
        <v>1206</v>
      </c>
      <c r="H270" s="585"/>
      <c r="I270" s="585"/>
      <c r="J270" s="576"/>
      <c r="K270" s="576"/>
      <c r="L270" s="585"/>
      <c r="M270" s="585"/>
      <c r="N270" s="576"/>
      <c r="O270" s="576"/>
      <c r="P270" s="585">
        <v>37</v>
      </c>
      <c r="Q270" s="585">
        <v>7733</v>
      </c>
      <c r="R270" s="581"/>
      <c r="S270" s="586">
        <v>209</v>
      </c>
    </row>
    <row r="271" spans="1:19" ht="14.45" customHeight="1" x14ac:dyDescent="0.2">
      <c r="A271" s="575"/>
      <c r="B271" s="576" t="s">
        <v>1207</v>
      </c>
      <c r="C271" s="576" t="s">
        <v>593</v>
      </c>
      <c r="D271" s="576" t="s">
        <v>1155</v>
      </c>
      <c r="E271" s="576" t="s">
        <v>1196</v>
      </c>
      <c r="F271" s="576" t="s">
        <v>1199</v>
      </c>
      <c r="G271" s="576" t="s">
        <v>1200</v>
      </c>
      <c r="H271" s="585"/>
      <c r="I271" s="585"/>
      <c r="J271" s="576"/>
      <c r="K271" s="576"/>
      <c r="L271" s="585"/>
      <c r="M271" s="585"/>
      <c r="N271" s="576"/>
      <c r="O271" s="576"/>
      <c r="P271" s="585">
        <v>239</v>
      </c>
      <c r="Q271" s="585">
        <v>49951</v>
      </c>
      <c r="R271" s="581"/>
      <c r="S271" s="586">
        <v>209</v>
      </c>
    </row>
    <row r="272" spans="1:19" ht="14.45" customHeight="1" x14ac:dyDescent="0.2">
      <c r="A272" s="575"/>
      <c r="B272" s="576" t="s">
        <v>1207</v>
      </c>
      <c r="C272" s="576" t="s">
        <v>593</v>
      </c>
      <c r="D272" s="576" t="s">
        <v>1155</v>
      </c>
      <c r="E272" s="576" t="s">
        <v>1196</v>
      </c>
      <c r="F272" s="576" t="s">
        <v>1205</v>
      </c>
      <c r="G272" s="576" t="s">
        <v>1206</v>
      </c>
      <c r="H272" s="585"/>
      <c r="I272" s="585"/>
      <c r="J272" s="576"/>
      <c r="K272" s="576"/>
      <c r="L272" s="585"/>
      <c r="M272" s="585"/>
      <c r="N272" s="576"/>
      <c r="O272" s="576"/>
      <c r="P272" s="585">
        <v>12</v>
      </c>
      <c r="Q272" s="585">
        <v>2508</v>
      </c>
      <c r="R272" s="581"/>
      <c r="S272" s="586">
        <v>209</v>
      </c>
    </row>
    <row r="273" spans="1:19" ht="14.45" customHeight="1" x14ac:dyDescent="0.2">
      <c r="A273" s="575"/>
      <c r="B273" s="576" t="s">
        <v>1207</v>
      </c>
      <c r="C273" s="576" t="s">
        <v>593</v>
      </c>
      <c r="D273" s="576" t="s">
        <v>1181</v>
      </c>
      <c r="E273" s="576" t="s">
        <v>1196</v>
      </c>
      <c r="F273" s="576" t="s">
        <v>1199</v>
      </c>
      <c r="G273" s="576" t="s">
        <v>1200</v>
      </c>
      <c r="H273" s="585"/>
      <c r="I273" s="585"/>
      <c r="J273" s="576"/>
      <c r="K273" s="576"/>
      <c r="L273" s="585"/>
      <c r="M273" s="585"/>
      <c r="N273" s="576"/>
      <c r="O273" s="576"/>
      <c r="P273" s="585">
        <v>65</v>
      </c>
      <c r="Q273" s="585">
        <v>13585</v>
      </c>
      <c r="R273" s="581"/>
      <c r="S273" s="586">
        <v>209</v>
      </c>
    </row>
    <row r="274" spans="1:19" ht="14.45" customHeight="1" x14ac:dyDescent="0.2">
      <c r="A274" s="575"/>
      <c r="B274" s="576" t="s">
        <v>1207</v>
      </c>
      <c r="C274" s="576" t="s">
        <v>593</v>
      </c>
      <c r="D274" s="576" t="s">
        <v>1036</v>
      </c>
      <c r="E274" s="576" t="s">
        <v>1196</v>
      </c>
      <c r="F274" s="576" t="s">
        <v>1199</v>
      </c>
      <c r="G274" s="576" t="s">
        <v>1200</v>
      </c>
      <c r="H274" s="585"/>
      <c r="I274" s="585"/>
      <c r="J274" s="576"/>
      <c r="K274" s="576"/>
      <c r="L274" s="585"/>
      <c r="M274" s="585"/>
      <c r="N274" s="576"/>
      <c r="O274" s="576"/>
      <c r="P274" s="585">
        <v>6</v>
      </c>
      <c r="Q274" s="585">
        <v>1254</v>
      </c>
      <c r="R274" s="581"/>
      <c r="S274" s="586">
        <v>209</v>
      </c>
    </row>
    <row r="275" spans="1:19" ht="14.45" customHeight="1" x14ac:dyDescent="0.2">
      <c r="A275" s="575"/>
      <c r="B275" s="576" t="s">
        <v>1207</v>
      </c>
      <c r="C275" s="576" t="s">
        <v>593</v>
      </c>
      <c r="D275" s="576" t="s">
        <v>1036</v>
      </c>
      <c r="E275" s="576" t="s">
        <v>1196</v>
      </c>
      <c r="F275" s="576" t="s">
        <v>1205</v>
      </c>
      <c r="G275" s="576" t="s">
        <v>1206</v>
      </c>
      <c r="H275" s="585"/>
      <c r="I275" s="585"/>
      <c r="J275" s="576"/>
      <c r="K275" s="576"/>
      <c r="L275" s="585"/>
      <c r="M275" s="585"/>
      <c r="N275" s="576"/>
      <c r="O275" s="576"/>
      <c r="P275" s="585">
        <v>91</v>
      </c>
      <c r="Q275" s="585">
        <v>19019</v>
      </c>
      <c r="R275" s="581"/>
      <c r="S275" s="586">
        <v>209</v>
      </c>
    </row>
    <row r="276" spans="1:19" ht="14.45" customHeight="1" x14ac:dyDescent="0.2">
      <c r="A276" s="575"/>
      <c r="B276" s="576" t="s">
        <v>1207</v>
      </c>
      <c r="C276" s="576" t="s">
        <v>593</v>
      </c>
      <c r="D276" s="576" t="s">
        <v>1070</v>
      </c>
      <c r="E276" s="576" t="s">
        <v>1196</v>
      </c>
      <c r="F276" s="576" t="s">
        <v>1205</v>
      </c>
      <c r="G276" s="576" t="s">
        <v>1206</v>
      </c>
      <c r="H276" s="585"/>
      <c r="I276" s="585"/>
      <c r="J276" s="576"/>
      <c r="K276" s="576"/>
      <c r="L276" s="585"/>
      <c r="M276" s="585"/>
      <c r="N276" s="576"/>
      <c r="O276" s="576"/>
      <c r="P276" s="585">
        <v>48</v>
      </c>
      <c r="Q276" s="585">
        <v>10032</v>
      </c>
      <c r="R276" s="581"/>
      <c r="S276" s="586">
        <v>209</v>
      </c>
    </row>
    <row r="277" spans="1:19" ht="14.45" customHeight="1" x14ac:dyDescent="0.2">
      <c r="A277" s="575"/>
      <c r="B277" s="576" t="s">
        <v>1207</v>
      </c>
      <c r="C277" s="576" t="s">
        <v>593</v>
      </c>
      <c r="D277" s="576" t="s">
        <v>1168</v>
      </c>
      <c r="E277" s="576" t="s">
        <v>1196</v>
      </c>
      <c r="F277" s="576" t="s">
        <v>1199</v>
      </c>
      <c r="G277" s="576" t="s">
        <v>1200</v>
      </c>
      <c r="H277" s="585"/>
      <c r="I277" s="585"/>
      <c r="J277" s="576"/>
      <c r="K277" s="576"/>
      <c r="L277" s="585"/>
      <c r="M277" s="585"/>
      <c r="N277" s="576"/>
      <c r="O277" s="576"/>
      <c r="P277" s="585">
        <v>49</v>
      </c>
      <c r="Q277" s="585">
        <v>10241</v>
      </c>
      <c r="R277" s="581"/>
      <c r="S277" s="586">
        <v>209</v>
      </c>
    </row>
    <row r="278" spans="1:19" ht="14.45" customHeight="1" x14ac:dyDescent="0.2">
      <c r="A278" s="575"/>
      <c r="B278" s="576" t="s">
        <v>1207</v>
      </c>
      <c r="C278" s="576" t="s">
        <v>593</v>
      </c>
      <c r="D278" s="576" t="s">
        <v>1168</v>
      </c>
      <c r="E278" s="576" t="s">
        <v>1196</v>
      </c>
      <c r="F278" s="576" t="s">
        <v>1205</v>
      </c>
      <c r="G278" s="576" t="s">
        <v>1206</v>
      </c>
      <c r="H278" s="585"/>
      <c r="I278" s="585"/>
      <c r="J278" s="576"/>
      <c r="K278" s="576"/>
      <c r="L278" s="585"/>
      <c r="M278" s="585"/>
      <c r="N278" s="576"/>
      <c r="O278" s="576"/>
      <c r="P278" s="585">
        <v>125</v>
      </c>
      <c r="Q278" s="585">
        <v>26125</v>
      </c>
      <c r="R278" s="581"/>
      <c r="S278" s="586">
        <v>209</v>
      </c>
    </row>
    <row r="279" spans="1:19" ht="14.45" customHeight="1" x14ac:dyDescent="0.2">
      <c r="A279" s="575"/>
      <c r="B279" s="576" t="s">
        <v>1207</v>
      </c>
      <c r="C279" s="576" t="s">
        <v>593</v>
      </c>
      <c r="D279" s="576" t="s">
        <v>1175</v>
      </c>
      <c r="E279" s="576" t="s">
        <v>1196</v>
      </c>
      <c r="F279" s="576" t="s">
        <v>1199</v>
      </c>
      <c r="G279" s="576" t="s">
        <v>1200</v>
      </c>
      <c r="H279" s="585"/>
      <c r="I279" s="585"/>
      <c r="J279" s="576"/>
      <c r="K279" s="576"/>
      <c r="L279" s="585"/>
      <c r="M279" s="585"/>
      <c r="N279" s="576"/>
      <c r="O279" s="576"/>
      <c r="P279" s="585">
        <v>218</v>
      </c>
      <c r="Q279" s="585">
        <v>45562</v>
      </c>
      <c r="R279" s="581"/>
      <c r="S279" s="586">
        <v>209</v>
      </c>
    </row>
    <row r="280" spans="1:19" ht="14.45" customHeight="1" x14ac:dyDescent="0.2">
      <c r="A280" s="575"/>
      <c r="B280" s="576" t="s">
        <v>1207</v>
      </c>
      <c r="C280" s="576" t="s">
        <v>593</v>
      </c>
      <c r="D280" s="576" t="s">
        <v>1175</v>
      </c>
      <c r="E280" s="576" t="s">
        <v>1196</v>
      </c>
      <c r="F280" s="576" t="s">
        <v>1205</v>
      </c>
      <c r="G280" s="576" t="s">
        <v>1206</v>
      </c>
      <c r="H280" s="585"/>
      <c r="I280" s="585"/>
      <c r="J280" s="576"/>
      <c r="K280" s="576"/>
      <c r="L280" s="585"/>
      <c r="M280" s="585"/>
      <c r="N280" s="576"/>
      <c r="O280" s="576"/>
      <c r="P280" s="585">
        <v>60</v>
      </c>
      <c r="Q280" s="585">
        <v>12540</v>
      </c>
      <c r="R280" s="581"/>
      <c r="S280" s="586">
        <v>209</v>
      </c>
    </row>
    <row r="281" spans="1:19" ht="14.45" customHeight="1" x14ac:dyDescent="0.2">
      <c r="A281" s="575"/>
      <c r="B281" s="576" t="s">
        <v>1207</v>
      </c>
      <c r="C281" s="576" t="s">
        <v>593</v>
      </c>
      <c r="D281" s="576" t="s">
        <v>1045</v>
      </c>
      <c r="E281" s="576" t="s">
        <v>1196</v>
      </c>
      <c r="F281" s="576" t="s">
        <v>1199</v>
      </c>
      <c r="G281" s="576" t="s">
        <v>1200</v>
      </c>
      <c r="H281" s="585"/>
      <c r="I281" s="585"/>
      <c r="J281" s="576"/>
      <c r="K281" s="576"/>
      <c r="L281" s="585"/>
      <c r="M281" s="585"/>
      <c r="N281" s="576"/>
      <c r="O281" s="576"/>
      <c r="P281" s="585">
        <v>111</v>
      </c>
      <c r="Q281" s="585">
        <v>23199</v>
      </c>
      <c r="R281" s="581"/>
      <c r="S281" s="586">
        <v>209</v>
      </c>
    </row>
    <row r="282" spans="1:19" ht="14.45" customHeight="1" x14ac:dyDescent="0.2">
      <c r="A282" s="575"/>
      <c r="B282" s="576" t="s">
        <v>1207</v>
      </c>
      <c r="C282" s="576" t="s">
        <v>593</v>
      </c>
      <c r="D282" s="576" t="s">
        <v>1045</v>
      </c>
      <c r="E282" s="576" t="s">
        <v>1196</v>
      </c>
      <c r="F282" s="576" t="s">
        <v>1205</v>
      </c>
      <c r="G282" s="576" t="s">
        <v>1206</v>
      </c>
      <c r="H282" s="585"/>
      <c r="I282" s="585"/>
      <c r="J282" s="576"/>
      <c r="K282" s="576"/>
      <c r="L282" s="585"/>
      <c r="M282" s="585"/>
      <c r="N282" s="576"/>
      <c r="O282" s="576"/>
      <c r="P282" s="585">
        <v>27</v>
      </c>
      <c r="Q282" s="585">
        <v>5643</v>
      </c>
      <c r="R282" s="581"/>
      <c r="S282" s="586">
        <v>209</v>
      </c>
    </row>
    <row r="283" spans="1:19" ht="14.45" customHeight="1" x14ac:dyDescent="0.2">
      <c r="A283" s="575"/>
      <c r="B283" s="576" t="s">
        <v>1207</v>
      </c>
      <c r="C283" s="576" t="s">
        <v>593</v>
      </c>
      <c r="D283" s="576" t="s">
        <v>1131</v>
      </c>
      <c r="E283" s="576" t="s">
        <v>1196</v>
      </c>
      <c r="F283" s="576" t="s">
        <v>1199</v>
      </c>
      <c r="G283" s="576" t="s">
        <v>1200</v>
      </c>
      <c r="H283" s="585"/>
      <c r="I283" s="585"/>
      <c r="J283" s="576"/>
      <c r="K283" s="576"/>
      <c r="L283" s="585"/>
      <c r="M283" s="585"/>
      <c r="N283" s="576"/>
      <c r="O283" s="576"/>
      <c r="P283" s="585">
        <v>5</v>
      </c>
      <c r="Q283" s="585">
        <v>1045</v>
      </c>
      <c r="R283" s="581"/>
      <c r="S283" s="586">
        <v>209</v>
      </c>
    </row>
    <row r="284" spans="1:19" ht="14.45" customHeight="1" x14ac:dyDescent="0.2">
      <c r="A284" s="575"/>
      <c r="B284" s="576" t="s">
        <v>1207</v>
      </c>
      <c r="C284" s="576" t="s">
        <v>593</v>
      </c>
      <c r="D284" s="576" t="s">
        <v>1131</v>
      </c>
      <c r="E284" s="576" t="s">
        <v>1196</v>
      </c>
      <c r="F284" s="576" t="s">
        <v>1205</v>
      </c>
      <c r="G284" s="576" t="s">
        <v>1206</v>
      </c>
      <c r="H284" s="585"/>
      <c r="I284" s="585"/>
      <c r="J284" s="576"/>
      <c r="K284" s="576"/>
      <c r="L284" s="585"/>
      <c r="M284" s="585"/>
      <c r="N284" s="576"/>
      <c r="O284" s="576"/>
      <c r="P284" s="585">
        <v>83</v>
      </c>
      <c r="Q284" s="585">
        <v>17347</v>
      </c>
      <c r="R284" s="581"/>
      <c r="S284" s="586">
        <v>209</v>
      </c>
    </row>
    <row r="285" spans="1:19" ht="14.45" customHeight="1" x14ac:dyDescent="0.2">
      <c r="A285" s="575"/>
      <c r="B285" s="576" t="s">
        <v>1207</v>
      </c>
      <c r="C285" s="576" t="s">
        <v>593</v>
      </c>
      <c r="D285" s="576" t="s">
        <v>1185</v>
      </c>
      <c r="E285" s="576" t="s">
        <v>1196</v>
      </c>
      <c r="F285" s="576" t="s">
        <v>1199</v>
      </c>
      <c r="G285" s="576" t="s">
        <v>1200</v>
      </c>
      <c r="H285" s="585"/>
      <c r="I285" s="585"/>
      <c r="J285" s="576"/>
      <c r="K285" s="576"/>
      <c r="L285" s="585"/>
      <c r="M285" s="585"/>
      <c r="N285" s="576"/>
      <c r="O285" s="576"/>
      <c r="P285" s="585">
        <v>33</v>
      </c>
      <c r="Q285" s="585">
        <v>6897</v>
      </c>
      <c r="R285" s="581"/>
      <c r="S285" s="586">
        <v>209</v>
      </c>
    </row>
    <row r="286" spans="1:19" ht="14.45" customHeight="1" x14ac:dyDescent="0.2">
      <c r="A286" s="575"/>
      <c r="B286" s="576" t="s">
        <v>1207</v>
      </c>
      <c r="C286" s="576" t="s">
        <v>593</v>
      </c>
      <c r="D286" s="576" t="s">
        <v>1185</v>
      </c>
      <c r="E286" s="576" t="s">
        <v>1196</v>
      </c>
      <c r="F286" s="576" t="s">
        <v>1205</v>
      </c>
      <c r="G286" s="576" t="s">
        <v>1206</v>
      </c>
      <c r="H286" s="585"/>
      <c r="I286" s="585"/>
      <c r="J286" s="576"/>
      <c r="K286" s="576"/>
      <c r="L286" s="585"/>
      <c r="M286" s="585"/>
      <c r="N286" s="576"/>
      <c r="O286" s="576"/>
      <c r="P286" s="585">
        <v>66</v>
      </c>
      <c r="Q286" s="585">
        <v>13794</v>
      </c>
      <c r="R286" s="581"/>
      <c r="S286" s="586">
        <v>209</v>
      </c>
    </row>
    <row r="287" spans="1:19" ht="14.45" customHeight="1" x14ac:dyDescent="0.2">
      <c r="A287" s="575"/>
      <c r="B287" s="576" t="s">
        <v>1207</v>
      </c>
      <c r="C287" s="576" t="s">
        <v>593</v>
      </c>
      <c r="D287" s="576" t="s">
        <v>1140</v>
      </c>
      <c r="E287" s="576" t="s">
        <v>1196</v>
      </c>
      <c r="F287" s="576" t="s">
        <v>1199</v>
      </c>
      <c r="G287" s="576" t="s">
        <v>1200</v>
      </c>
      <c r="H287" s="585"/>
      <c r="I287" s="585"/>
      <c r="J287" s="576"/>
      <c r="K287" s="576"/>
      <c r="L287" s="585"/>
      <c r="M287" s="585"/>
      <c r="N287" s="576"/>
      <c r="O287" s="576"/>
      <c r="P287" s="585">
        <v>60</v>
      </c>
      <c r="Q287" s="585">
        <v>12540</v>
      </c>
      <c r="R287" s="581"/>
      <c r="S287" s="586">
        <v>209</v>
      </c>
    </row>
    <row r="288" spans="1:19" ht="14.45" customHeight="1" x14ac:dyDescent="0.2">
      <c r="A288" s="575"/>
      <c r="B288" s="576" t="s">
        <v>1207</v>
      </c>
      <c r="C288" s="576" t="s">
        <v>593</v>
      </c>
      <c r="D288" s="576" t="s">
        <v>1140</v>
      </c>
      <c r="E288" s="576" t="s">
        <v>1196</v>
      </c>
      <c r="F288" s="576" t="s">
        <v>1205</v>
      </c>
      <c r="G288" s="576" t="s">
        <v>1206</v>
      </c>
      <c r="H288" s="585"/>
      <c r="I288" s="585"/>
      <c r="J288" s="576"/>
      <c r="K288" s="576"/>
      <c r="L288" s="585"/>
      <c r="M288" s="585"/>
      <c r="N288" s="576"/>
      <c r="O288" s="576"/>
      <c r="P288" s="585">
        <v>80</v>
      </c>
      <c r="Q288" s="585">
        <v>16720</v>
      </c>
      <c r="R288" s="581"/>
      <c r="S288" s="586">
        <v>209</v>
      </c>
    </row>
    <row r="289" spans="1:19" ht="14.45" customHeight="1" x14ac:dyDescent="0.2">
      <c r="A289" s="575"/>
      <c r="B289" s="576" t="s">
        <v>1207</v>
      </c>
      <c r="C289" s="576" t="s">
        <v>593</v>
      </c>
      <c r="D289" s="576" t="s">
        <v>1156</v>
      </c>
      <c r="E289" s="576" t="s">
        <v>1196</v>
      </c>
      <c r="F289" s="576" t="s">
        <v>1199</v>
      </c>
      <c r="G289" s="576" t="s">
        <v>1200</v>
      </c>
      <c r="H289" s="585"/>
      <c r="I289" s="585"/>
      <c r="J289" s="576"/>
      <c r="K289" s="576"/>
      <c r="L289" s="585"/>
      <c r="M289" s="585"/>
      <c r="N289" s="576"/>
      <c r="O289" s="576"/>
      <c r="P289" s="585">
        <v>116</v>
      </c>
      <c r="Q289" s="585">
        <v>24244</v>
      </c>
      <c r="R289" s="581"/>
      <c r="S289" s="586">
        <v>209</v>
      </c>
    </row>
    <row r="290" spans="1:19" ht="14.45" customHeight="1" x14ac:dyDescent="0.2">
      <c r="A290" s="575"/>
      <c r="B290" s="576" t="s">
        <v>1207</v>
      </c>
      <c r="C290" s="576" t="s">
        <v>593</v>
      </c>
      <c r="D290" s="576" t="s">
        <v>1156</v>
      </c>
      <c r="E290" s="576" t="s">
        <v>1196</v>
      </c>
      <c r="F290" s="576" t="s">
        <v>1205</v>
      </c>
      <c r="G290" s="576" t="s">
        <v>1206</v>
      </c>
      <c r="H290" s="585"/>
      <c r="I290" s="585"/>
      <c r="J290" s="576"/>
      <c r="K290" s="576"/>
      <c r="L290" s="585"/>
      <c r="M290" s="585"/>
      <c r="N290" s="576"/>
      <c r="O290" s="576"/>
      <c r="P290" s="585">
        <v>26</v>
      </c>
      <c r="Q290" s="585">
        <v>5434</v>
      </c>
      <c r="R290" s="581"/>
      <c r="S290" s="586">
        <v>209</v>
      </c>
    </row>
    <row r="291" spans="1:19" ht="14.45" customHeight="1" x14ac:dyDescent="0.2">
      <c r="A291" s="575"/>
      <c r="B291" s="576" t="s">
        <v>1207</v>
      </c>
      <c r="C291" s="576" t="s">
        <v>593</v>
      </c>
      <c r="D291" s="576" t="s">
        <v>1112</v>
      </c>
      <c r="E291" s="576" t="s">
        <v>1196</v>
      </c>
      <c r="F291" s="576" t="s">
        <v>1199</v>
      </c>
      <c r="G291" s="576" t="s">
        <v>1200</v>
      </c>
      <c r="H291" s="585"/>
      <c r="I291" s="585"/>
      <c r="J291" s="576"/>
      <c r="K291" s="576"/>
      <c r="L291" s="585"/>
      <c r="M291" s="585"/>
      <c r="N291" s="576"/>
      <c r="O291" s="576"/>
      <c r="P291" s="585">
        <v>24</v>
      </c>
      <c r="Q291" s="585">
        <v>5016</v>
      </c>
      <c r="R291" s="581"/>
      <c r="S291" s="586">
        <v>209</v>
      </c>
    </row>
    <row r="292" spans="1:19" ht="14.45" customHeight="1" x14ac:dyDescent="0.2">
      <c r="A292" s="575"/>
      <c r="B292" s="576" t="s">
        <v>1207</v>
      </c>
      <c r="C292" s="576" t="s">
        <v>593</v>
      </c>
      <c r="D292" s="576" t="s">
        <v>1112</v>
      </c>
      <c r="E292" s="576" t="s">
        <v>1196</v>
      </c>
      <c r="F292" s="576" t="s">
        <v>1205</v>
      </c>
      <c r="G292" s="576" t="s">
        <v>1206</v>
      </c>
      <c r="H292" s="585"/>
      <c r="I292" s="585"/>
      <c r="J292" s="576"/>
      <c r="K292" s="576"/>
      <c r="L292" s="585"/>
      <c r="M292" s="585"/>
      <c r="N292" s="576"/>
      <c r="O292" s="576"/>
      <c r="P292" s="585">
        <v>66</v>
      </c>
      <c r="Q292" s="585">
        <v>13794</v>
      </c>
      <c r="R292" s="581"/>
      <c r="S292" s="586">
        <v>209</v>
      </c>
    </row>
    <row r="293" spans="1:19" ht="14.45" customHeight="1" x14ac:dyDescent="0.2">
      <c r="A293" s="575"/>
      <c r="B293" s="576" t="s">
        <v>1207</v>
      </c>
      <c r="C293" s="576" t="s">
        <v>593</v>
      </c>
      <c r="D293" s="576" t="s">
        <v>1120</v>
      </c>
      <c r="E293" s="576" t="s">
        <v>1196</v>
      </c>
      <c r="F293" s="576" t="s">
        <v>1205</v>
      </c>
      <c r="G293" s="576" t="s">
        <v>1206</v>
      </c>
      <c r="H293" s="585"/>
      <c r="I293" s="585"/>
      <c r="J293" s="576"/>
      <c r="K293" s="576"/>
      <c r="L293" s="585"/>
      <c r="M293" s="585"/>
      <c r="N293" s="576"/>
      <c r="O293" s="576"/>
      <c r="P293" s="585">
        <v>37</v>
      </c>
      <c r="Q293" s="585">
        <v>7733</v>
      </c>
      <c r="R293" s="581"/>
      <c r="S293" s="586">
        <v>209</v>
      </c>
    </row>
    <row r="294" spans="1:19" ht="14.45" customHeight="1" x14ac:dyDescent="0.2">
      <c r="A294" s="575"/>
      <c r="B294" s="576" t="s">
        <v>1207</v>
      </c>
      <c r="C294" s="576" t="s">
        <v>593</v>
      </c>
      <c r="D294" s="576" t="s">
        <v>1143</v>
      </c>
      <c r="E294" s="576" t="s">
        <v>1196</v>
      </c>
      <c r="F294" s="576" t="s">
        <v>1199</v>
      </c>
      <c r="G294" s="576" t="s">
        <v>1200</v>
      </c>
      <c r="H294" s="585"/>
      <c r="I294" s="585"/>
      <c r="J294" s="576"/>
      <c r="K294" s="576"/>
      <c r="L294" s="585"/>
      <c r="M294" s="585"/>
      <c r="N294" s="576"/>
      <c r="O294" s="576"/>
      <c r="P294" s="585">
        <v>68</v>
      </c>
      <c r="Q294" s="585">
        <v>14212</v>
      </c>
      <c r="R294" s="581"/>
      <c r="S294" s="586">
        <v>209</v>
      </c>
    </row>
    <row r="295" spans="1:19" ht="14.45" customHeight="1" x14ac:dyDescent="0.2">
      <c r="A295" s="575"/>
      <c r="B295" s="576" t="s">
        <v>1207</v>
      </c>
      <c r="C295" s="576" t="s">
        <v>593</v>
      </c>
      <c r="D295" s="576" t="s">
        <v>1143</v>
      </c>
      <c r="E295" s="576" t="s">
        <v>1196</v>
      </c>
      <c r="F295" s="576" t="s">
        <v>1205</v>
      </c>
      <c r="G295" s="576" t="s">
        <v>1206</v>
      </c>
      <c r="H295" s="585"/>
      <c r="I295" s="585"/>
      <c r="J295" s="576"/>
      <c r="K295" s="576"/>
      <c r="L295" s="585"/>
      <c r="M295" s="585"/>
      <c r="N295" s="576"/>
      <c r="O295" s="576"/>
      <c r="P295" s="585">
        <v>26</v>
      </c>
      <c r="Q295" s="585">
        <v>5434</v>
      </c>
      <c r="R295" s="581"/>
      <c r="S295" s="586">
        <v>209</v>
      </c>
    </row>
    <row r="296" spans="1:19" ht="14.45" customHeight="1" x14ac:dyDescent="0.2">
      <c r="A296" s="575"/>
      <c r="B296" s="576" t="s">
        <v>1207</v>
      </c>
      <c r="C296" s="576" t="s">
        <v>593</v>
      </c>
      <c r="D296" s="576" t="s">
        <v>1102</v>
      </c>
      <c r="E296" s="576" t="s">
        <v>1196</v>
      </c>
      <c r="F296" s="576" t="s">
        <v>1199</v>
      </c>
      <c r="G296" s="576" t="s">
        <v>1200</v>
      </c>
      <c r="H296" s="585"/>
      <c r="I296" s="585"/>
      <c r="J296" s="576"/>
      <c r="K296" s="576"/>
      <c r="L296" s="585"/>
      <c r="M296" s="585"/>
      <c r="N296" s="576"/>
      <c r="O296" s="576"/>
      <c r="P296" s="585">
        <v>164</v>
      </c>
      <c r="Q296" s="585">
        <v>34276</v>
      </c>
      <c r="R296" s="581"/>
      <c r="S296" s="586">
        <v>209</v>
      </c>
    </row>
    <row r="297" spans="1:19" ht="14.45" customHeight="1" x14ac:dyDescent="0.2">
      <c r="A297" s="575"/>
      <c r="B297" s="576" t="s">
        <v>1207</v>
      </c>
      <c r="C297" s="576" t="s">
        <v>593</v>
      </c>
      <c r="D297" s="576" t="s">
        <v>1102</v>
      </c>
      <c r="E297" s="576" t="s">
        <v>1196</v>
      </c>
      <c r="F297" s="576" t="s">
        <v>1205</v>
      </c>
      <c r="G297" s="576" t="s">
        <v>1206</v>
      </c>
      <c r="H297" s="585"/>
      <c r="I297" s="585"/>
      <c r="J297" s="576"/>
      <c r="K297" s="576"/>
      <c r="L297" s="585"/>
      <c r="M297" s="585"/>
      <c r="N297" s="576"/>
      <c r="O297" s="576"/>
      <c r="P297" s="585">
        <v>130</v>
      </c>
      <c r="Q297" s="585">
        <v>27170</v>
      </c>
      <c r="R297" s="581"/>
      <c r="S297" s="586">
        <v>209</v>
      </c>
    </row>
    <row r="298" spans="1:19" ht="14.45" customHeight="1" x14ac:dyDescent="0.2">
      <c r="A298" s="575"/>
      <c r="B298" s="576" t="s">
        <v>1207</v>
      </c>
      <c r="C298" s="576" t="s">
        <v>593</v>
      </c>
      <c r="D298" s="576" t="s">
        <v>1135</v>
      </c>
      <c r="E298" s="576" t="s">
        <v>1196</v>
      </c>
      <c r="F298" s="576" t="s">
        <v>1199</v>
      </c>
      <c r="G298" s="576" t="s">
        <v>1200</v>
      </c>
      <c r="H298" s="585"/>
      <c r="I298" s="585"/>
      <c r="J298" s="576"/>
      <c r="K298" s="576"/>
      <c r="L298" s="585"/>
      <c r="M298" s="585"/>
      <c r="N298" s="576"/>
      <c r="O298" s="576"/>
      <c r="P298" s="585">
        <v>98</v>
      </c>
      <c r="Q298" s="585">
        <v>20482</v>
      </c>
      <c r="R298" s="581"/>
      <c r="S298" s="586">
        <v>209</v>
      </c>
    </row>
    <row r="299" spans="1:19" ht="14.45" customHeight="1" x14ac:dyDescent="0.2">
      <c r="A299" s="575"/>
      <c r="B299" s="576" t="s">
        <v>1207</v>
      </c>
      <c r="C299" s="576" t="s">
        <v>593</v>
      </c>
      <c r="D299" s="576" t="s">
        <v>1135</v>
      </c>
      <c r="E299" s="576" t="s">
        <v>1196</v>
      </c>
      <c r="F299" s="576" t="s">
        <v>1205</v>
      </c>
      <c r="G299" s="576" t="s">
        <v>1206</v>
      </c>
      <c r="H299" s="585"/>
      <c r="I299" s="585"/>
      <c r="J299" s="576"/>
      <c r="K299" s="576"/>
      <c r="L299" s="585"/>
      <c r="M299" s="585"/>
      <c r="N299" s="576"/>
      <c r="O299" s="576"/>
      <c r="P299" s="585">
        <v>84</v>
      </c>
      <c r="Q299" s="585">
        <v>17556</v>
      </c>
      <c r="R299" s="581"/>
      <c r="S299" s="586">
        <v>209</v>
      </c>
    </row>
    <row r="300" spans="1:19" ht="14.45" customHeight="1" x14ac:dyDescent="0.2">
      <c r="A300" s="575"/>
      <c r="B300" s="576" t="s">
        <v>1207</v>
      </c>
      <c r="C300" s="576" t="s">
        <v>593</v>
      </c>
      <c r="D300" s="576" t="s">
        <v>1079</v>
      </c>
      <c r="E300" s="576" t="s">
        <v>1196</v>
      </c>
      <c r="F300" s="576" t="s">
        <v>1205</v>
      </c>
      <c r="G300" s="576" t="s">
        <v>1206</v>
      </c>
      <c r="H300" s="585"/>
      <c r="I300" s="585"/>
      <c r="J300" s="576"/>
      <c r="K300" s="576"/>
      <c r="L300" s="585"/>
      <c r="M300" s="585"/>
      <c r="N300" s="576"/>
      <c r="O300" s="576"/>
      <c r="P300" s="585">
        <v>45</v>
      </c>
      <c r="Q300" s="585">
        <v>9405</v>
      </c>
      <c r="R300" s="581"/>
      <c r="S300" s="586">
        <v>209</v>
      </c>
    </row>
    <row r="301" spans="1:19" ht="14.45" customHeight="1" x14ac:dyDescent="0.2">
      <c r="A301" s="575"/>
      <c r="B301" s="576" t="s">
        <v>1207</v>
      </c>
      <c r="C301" s="576" t="s">
        <v>593</v>
      </c>
      <c r="D301" s="576" t="s">
        <v>1182</v>
      </c>
      <c r="E301" s="576" t="s">
        <v>1196</v>
      </c>
      <c r="F301" s="576" t="s">
        <v>1199</v>
      </c>
      <c r="G301" s="576" t="s">
        <v>1200</v>
      </c>
      <c r="H301" s="585"/>
      <c r="I301" s="585"/>
      <c r="J301" s="576"/>
      <c r="K301" s="576"/>
      <c r="L301" s="585"/>
      <c r="M301" s="585"/>
      <c r="N301" s="576"/>
      <c r="O301" s="576"/>
      <c r="P301" s="585">
        <v>1</v>
      </c>
      <c r="Q301" s="585">
        <v>209</v>
      </c>
      <c r="R301" s="581"/>
      <c r="S301" s="586">
        <v>209</v>
      </c>
    </row>
    <row r="302" spans="1:19" ht="14.45" customHeight="1" x14ac:dyDescent="0.2">
      <c r="A302" s="575"/>
      <c r="B302" s="576" t="s">
        <v>1207</v>
      </c>
      <c r="C302" s="576" t="s">
        <v>593</v>
      </c>
      <c r="D302" s="576" t="s">
        <v>1182</v>
      </c>
      <c r="E302" s="576" t="s">
        <v>1196</v>
      </c>
      <c r="F302" s="576" t="s">
        <v>1205</v>
      </c>
      <c r="G302" s="576" t="s">
        <v>1206</v>
      </c>
      <c r="H302" s="585"/>
      <c r="I302" s="585"/>
      <c r="J302" s="576"/>
      <c r="K302" s="576"/>
      <c r="L302" s="585"/>
      <c r="M302" s="585"/>
      <c r="N302" s="576"/>
      <c r="O302" s="576"/>
      <c r="P302" s="585">
        <v>85</v>
      </c>
      <c r="Q302" s="585">
        <v>17765</v>
      </c>
      <c r="R302" s="581"/>
      <c r="S302" s="586">
        <v>209</v>
      </c>
    </row>
    <row r="303" spans="1:19" ht="14.45" customHeight="1" x14ac:dyDescent="0.2">
      <c r="A303" s="575"/>
      <c r="B303" s="576" t="s">
        <v>1207</v>
      </c>
      <c r="C303" s="576" t="s">
        <v>593</v>
      </c>
      <c r="D303" s="576" t="s">
        <v>1111</v>
      </c>
      <c r="E303" s="576" t="s">
        <v>1196</v>
      </c>
      <c r="F303" s="576" t="s">
        <v>1199</v>
      </c>
      <c r="G303" s="576" t="s">
        <v>1200</v>
      </c>
      <c r="H303" s="585"/>
      <c r="I303" s="585"/>
      <c r="J303" s="576"/>
      <c r="K303" s="576"/>
      <c r="L303" s="585"/>
      <c r="M303" s="585"/>
      <c r="N303" s="576"/>
      <c r="O303" s="576"/>
      <c r="P303" s="585">
        <v>139</v>
      </c>
      <c r="Q303" s="585">
        <v>29051</v>
      </c>
      <c r="R303" s="581"/>
      <c r="S303" s="586">
        <v>209</v>
      </c>
    </row>
    <row r="304" spans="1:19" ht="14.45" customHeight="1" x14ac:dyDescent="0.2">
      <c r="A304" s="575"/>
      <c r="B304" s="576" t="s">
        <v>1207</v>
      </c>
      <c r="C304" s="576" t="s">
        <v>593</v>
      </c>
      <c r="D304" s="576" t="s">
        <v>1111</v>
      </c>
      <c r="E304" s="576" t="s">
        <v>1196</v>
      </c>
      <c r="F304" s="576" t="s">
        <v>1205</v>
      </c>
      <c r="G304" s="576" t="s">
        <v>1206</v>
      </c>
      <c r="H304" s="585"/>
      <c r="I304" s="585"/>
      <c r="J304" s="576"/>
      <c r="K304" s="576"/>
      <c r="L304" s="585"/>
      <c r="M304" s="585"/>
      <c r="N304" s="576"/>
      <c r="O304" s="576"/>
      <c r="P304" s="585">
        <v>20</v>
      </c>
      <c r="Q304" s="585">
        <v>4180</v>
      </c>
      <c r="R304" s="581"/>
      <c r="S304" s="586">
        <v>209</v>
      </c>
    </row>
    <row r="305" spans="1:19" ht="14.45" customHeight="1" x14ac:dyDescent="0.2">
      <c r="A305" s="575"/>
      <c r="B305" s="576" t="s">
        <v>1207</v>
      </c>
      <c r="C305" s="576" t="s">
        <v>593</v>
      </c>
      <c r="D305" s="576" t="s">
        <v>1067</v>
      </c>
      <c r="E305" s="576" t="s">
        <v>1196</v>
      </c>
      <c r="F305" s="576" t="s">
        <v>1199</v>
      </c>
      <c r="G305" s="576" t="s">
        <v>1200</v>
      </c>
      <c r="H305" s="585"/>
      <c r="I305" s="585"/>
      <c r="J305" s="576"/>
      <c r="K305" s="576"/>
      <c r="L305" s="585"/>
      <c r="M305" s="585"/>
      <c r="N305" s="576"/>
      <c r="O305" s="576"/>
      <c r="P305" s="585">
        <v>92</v>
      </c>
      <c r="Q305" s="585">
        <v>19228</v>
      </c>
      <c r="R305" s="581"/>
      <c r="S305" s="586">
        <v>209</v>
      </c>
    </row>
    <row r="306" spans="1:19" ht="14.45" customHeight="1" x14ac:dyDescent="0.2">
      <c r="A306" s="575"/>
      <c r="B306" s="576" t="s">
        <v>1207</v>
      </c>
      <c r="C306" s="576" t="s">
        <v>593</v>
      </c>
      <c r="D306" s="576" t="s">
        <v>1067</v>
      </c>
      <c r="E306" s="576" t="s">
        <v>1196</v>
      </c>
      <c r="F306" s="576" t="s">
        <v>1205</v>
      </c>
      <c r="G306" s="576" t="s">
        <v>1206</v>
      </c>
      <c r="H306" s="585"/>
      <c r="I306" s="585"/>
      <c r="J306" s="576"/>
      <c r="K306" s="576"/>
      <c r="L306" s="585"/>
      <c r="M306" s="585"/>
      <c r="N306" s="576"/>
      <c r="O306" s="576"/>
      <c r="P306" s="585">
        <v>10</v>
      </c>
      <c r="Q306" s="585">
        <v>2090</v>
      </c>
      <c r="R306" s="581"/>
      <c r="S306" s="586">
        <v>209</v>
      </c>
    </row>
    <row r="307" spans="1:19" ht="14.45" customHeight="1" x14ac:dyDescent="0.2">
      <c r="A307" s="575"/>
      <c r="B307" s="576" t="s">
        <v>1207</v>
      </c>
      <c r="C307" s="576" t="s">
        <v>593</v>
      </c>
      <c r="D307" s="576" t="s">
        <v>1062</v>
      </c>
      <c r="E307" s="576" t="s">
        <v>1196</v>
      </c>
      <c r="F307" s="576" t="s">
        <v>1199</v>
      </c>
      <c r="G307" s="576" t="s">
        <v>1200</v>
      </c>
      <c r="H307" s="585"/>
      <c r="I307" s="585"/>
      <c r="J307" s="576"/>
      <c r="K307" s="576"/>
      <c r="L307" s="585"/>
      <c r="M307" s="585"/>
      <c r="N307" s="576"/>
      <c r="O307" s="576"/>
      <c r="P307" s="585">
        <v>160</v>
      </c>
      <c r="Q307" s="585">
        <v>33440</v>
      </c>
      <c r="R307" s="581"/>
      <c r="S307" s="586">
        <v>209</v>
      </c>
    </row>
    <row r="308" spans="1:19" ht="14.45" customHeight="1" x14ac:dyDescent="0.2">
      <c r="A308" s="575"/>
      <c r="B308" s="576" t="s">
        <v>1207</v>
      </c>
      <c r="C308" s="576" t="s">
        <v>593</v>
      </c>
      <c r="D308" s="576" t="s">
        <v>1062</v>
      </c>
      <c r="E308" s="576" t="s">
        <v>1196</v>
      </c>
      <c r="F308" s="576" t="s">
        <v>1205</v>
      </c>
      <c r="G308" s="576" t="s">
        <v>1206</v>
      </c>
      <c r="H308" s="585"/>
      <c r="I308" s="585"/>
      <c r="J308" s="576"/>
      <c r="K308" s="576"/>
      <c r="L308" s="585"/>
      <c r="M308" s="585"/>
      <c r="N308" s="576"/>
      <c r="O308" s="576"/>
      <c r="P308" s="585">
        <v>195</v>
      </c>
      <c r="Q308" s="585">
        <v>40755</v>
      </c>
      <c r="R308" s="581"/>
      <c r="S308" s="586">
        <v>209</v>
      </c>
    </row>
    <row r="309" spans="1:19" ht="14.45" customHeight="1" x14ac:dyDescent="0.2">
      <c r="A309" s="575"/>
      <c r="B309" s="576" t="s">
        <v>1207</v>
      </c>
      <c r="C309" s="576" t="s">
        <v>593</v>
      </c>
      <c r="D309" s="576" t="s">
        <v>1066</v>
      </c>
      <c r="E309" s="576" t="s">
        <v>1196</v>
      </c>
      <c r="F309" s="576" t="s">
        <v>1205</v>
      </c>
      <c r="G309" s="576" t="s">
        <v>1206</v>
      </c>
      <c r="H309" s="585"/>
      <c r="I309" s="585"/>
      <c r="J309" s="576"/>
      <c r="K309" s="576"/>
      <c r="L309" s="585"/>
      <c r="M309" s="585"/>
      <c r="N309" s="576"/>
      <c r="O309" s="576"/>
      <c r="P309" s="585">
        <v>142</v>
      </c>
      <c r="Q309" s="585">
        <v>29678</v>
      </c>
      <c r="R309" s="581"/>
      <c r="S309" s="586">
        <v>209</v>
      </c>
    </row>
    <row r="310" spans="1:19" ht="14.45" customHeight="1" x14ac:dyDescent="0.2">
      <c r="A310" s="575"/>
      <c r="B310" s="576" t="s">
        <v>1207</v>
      </c>
      <c r="C310" s="576" t="s">
        <v>593</v>
      </c>
      <c r="D310" s="576" t="s">
        <v>1167</v>
      </c>
      <c r="E310" s="576" t="s">
        <v>1196</v>
      </c>
      <c r="F310" s="576" t="s">
        <v>1199</v>
      </c>
      <c r="G310" s="576" t="s">
        <v>1200</v>
      </c>
      <c r="H310" s="585"/>
      <c r="I310" s="585"/>
      <c r="J310" s="576"/>
      <c r="K310" s="576"/>
      <c r="L310" s="585"/>
      <c r="M310" s="585"/>
      <c r="N310" s="576"/>
      <c r="O310" s="576"/>
      <c r="P310" s="585">
        <v>183</v>
      </c>
      <c r="Q310" s="585">
        <v>38247</v>
      </c>
      <c r="R310" s="581"/>
      <c r="S310" s="586">
        <v>209</v>
      </c>
    </row>
    <row r="311" spans="1:19" ht="14.45" customHeight="1" x14ac:dyDescent="0.2">
      <c r="A311" s="575"/>
      <c r="B311" s="576" t="s">
        <v>1207</v>
      </c>
      <c r="C311" s="576" t="s">
        <v>593</v>
      </c>
      <c r="D311" s="576" t="s">
        <v>1167</v>
      </c>
      <c r="E311" s="576" t="s">
        <v>1196</v>
      </c>
      <c r="F311" s="576" t="s">
        <v>1205</v>
      </c>
      <c r="G311" s="576" t="s">
        <v>1206</v>
      </c>
      <c r="H311" s="585"/>
      <c r="I311" s="585"/>
      <c r="J311" s="576"/>
      <c r="K311" s="576"/>
      <c r="L311" s="585"/>
      <c r="M311" s="585"/>
      <c r="N311" s="576"/>
      <c r="O311" s="576"/>
      <c r="P311" s="585">
        <v>63</v>
      </c>
      <c r="Q311" s="585">
        <v>13167</v>
      </c>
      <c r="R311" s="581"/>
      <c r="S311" s="586">
        <v>209</v>
      </c>
    </row>
    <row r="312" spans="1:19" ht="14.45" customHeight="1" x14ac:dyDescent="0.2">
      <c r="A312" s="575"/>
      <c r="B312" s="576" t="s">
        <v>1207</v>
      </c>
      <c r="C312" s="576" t="s">
        <v>593</v>
      </c>
      <c r="D312" s="576" t="s">
        <v>624</v>
      </c>
      <c r="E312" s="576" t="s">
        <v>1196</v>
      </c>
      <c r="F312" s="576" t="s">
        <v>1199</v>
      </c>
      <c r="G312" s="576" t="s">
        <v>1200</v>
      </c>
      <c r="H312" s="585"/>
      <c r="I312" s="585"/>
      <c r="J312" s="576"/>
      <c r="K312" s="576"/>
      <c r="L312" s="585"/>
      <c r="M312" s="585"/>
      <c r="N312" s="576"/>
      <c r="O312" s="576"/>
      <c r="P312" s="585">
        <v>255</v>
      </c>
      <c r="Q312" s="585">
        <v>53295</v>
      </c>
      <c r="R312" s="581"/>
      <c r="S312" s="586">
        <v>209</v>
      </c>
    </row>
    <row r="313" spans="1:19" ht="14.45" customHeight="1" x14ac:dyDescent="0.2">
      <c r="A313" s="575"/>
      <c r="B313" s="576" t="s">
        <v>1207</v>
      </c>
      <c r="C313" s="576" t="s">
        <v>593</v>
      </c>
      <c r="D313" s="576" t="s">
        <v>624</v>
      </c>
      <c r="E313" s="576" t="s">
        <v>1196</v>
      </c>
      <c r="F313" s="576" t="s">
        <v>1205</v>
      </c>
      <c r="G313" s="576" t="s">
        <v>1206</v>
      </c>
      <c r="H313" s="585"/>
      <c r="I313" s="585"/>
      <c r="J313" s="576"/>
      <c r="K313" s="576"/>
      <c r="L313" s="585"/>
      <c r="M313" s="585"/>
      <c r="N313" s="576"/>
      <c r="O313" s="576"/>
      <c r="P313" s="585">
        <v>167</v>
      </c>
      <c r="Q313" s="585">
        <v>34903</v>
      </c>
      <c r="R313" s="581"/>
      <c r="S313" s="586">
        <v>209</v>
      </c>
    </row>
    <row r="314" spans="1:19" ht="14.45" customHeight="1" x14ac:dyDescent="0.2">
      <c r="A314" s="575"/>
      <c r="B314" s="576" t="s">
        <v>1207</v>
      </c>
      <c r="C314" s="576" t="s">
        <v>593</v>
      </c>
      <c r="D314" s="576" t="s">
        <v>622</v>
      </c>
      <c r="E314" s="576" t="s">
        <v>1196</v>
      </c>
      <c r="F314" s="576" t="s">
        <v>1205</v>
      </c>
      <c r="G314" s="576" t="s">
        <v>1206</v>
      </c>
      <c r="H314" s="585"/>
      <c r="I314" s="585"/>
      <c r="J314" s="576"/>
      <c r="K314" s="576"/>
      <c r="L314" s="585"/>
      <c r="M314" s="585"/>
      <c r="N314" s="576"/>
      <c r="O314" s="576"/>
      <c r="P314" s="585">
        <v>42</v>
      </c>
      <c r="Q314" s="585">
        <v>8778</v>
      </c>
      <c r="R314" s="581"/>
      <c r="S314" s="586">
        <v>209</v>
      </c>
    </row>
    <row r="315" spans="1:19" ht="14.45" customHeight="1" x14ac:dyDescent="0.2">
      <c r="A315" s="575"/>
      <c r="B315" s="576" t="s">
        <v>1207</v>
      </c>
      <c r="C315" s="576" t="s">
        <v>593</v>
      </c>
      <c r="D315" s="576" t="s">
        <v>1108</v>
      </c>
      <c r="E315" s="576" t="s">
        <v>1196</v>
      </c>
      <c r="F315" s="576" t="s">
        <v>1199</v>
      </c>
      <c r="G315" s="576" t="s">
        <v>1200</v>
      </c>
      <c r="H315" s="585"/>
      <c r="I315" s="585"/>
      <c r="J315" s="576"/>
      <c r="K315" s="576"/>
      <c r="L315" s="585"/>
      <c r="M315" s="585"/>
      <c r="N315" s="576"/>
      <c r="O315" s="576"/>
      <c r="P315" s="585">
        <v>3</v>
      </c>
      <c r="Q315" s="585">
        <v>627</v>
      </c>
      <c r="R315" s="581"/>
      <c r="S315" s="586">
        <v>209</v>
      </c>
    </row>
    <row r="316" spans="1:19" ht="14.45" customHeight="1" x14ac:dyDescent="0.2">
      <c r="A316" s="575"/>
      <c r="B316" s="576" t="s">
        <v>1207</v>
      </c>
      <c r="C316" s="576" t="s">
        <v>593</v>
      </c>
      <c r="D316" s="576" t="s">
        <v>1108</v>
      </c>
      <c r="E316" s="576" t="s">
        <v>1196</v>
      </c>
      <c r="F316" s="576" t="s">
        <v>1205</v>
      </c>
      <c r="G316" s="576" t="s">
        <v>1206</v>
      </c>
      <c r="H316" s="585"/>
      <c r="I316" s="585"/>
      <c r="J316" s="576"/>
      <c r="K316" s="576"/>
      <c r="L316" s="585"/>
      <c r="M316" s="585"/>
      <c r="N316" s="576"/>
      <c r="O316" s="576"/>
      <c r="P316" s="585">
        <v>86</v>
      </c>
      <c r="Q316" s="585">
        <v>17974</v>
      </c>
      <c r="R316" s="581"/>
      <c r="S316" s="586">
        <v>209</v>
      </c>
    </row>
    <row r="317" spans="1:19" ht="14.45" customHeight="1" x14ac:dyDescent="0.2">
      <c r="A317" s="575"/>
      <c r="B317" s="576" t="s">
        <v>1207</v>
      </c>
      <c r="C317" s="576" t="s">
        <v>593</v>
      </c>
      <c r="D317" s="576" t="s">
        <v>1184</v>
      </c>
      <c r="E317" s="576" t="s">
        <v>1196</v>
      </c>
      <c r="F317" s="576" t="s">
        <v>1199</v>
      </c>
      <c r="G317" s="576" t="s">
        <v>1200</v>
      </c>
      <c r="H317" s="585"/>
      <c r="I317" s="585"/>
      <c r="J317" s="576"/>
      <c r="K317" s="576"/>
      <c r="L317" s="585"/>
      <c r="M317" s="585"/>
      <c r="N317" s="576"/>
      <c r="O317" s="576"/>
      <c r="P317" s="585">
        <v>91</v>
      </c>
      <c r="Q317" s="585">
        <v>19019</v>
      </c>
      <c r="R317" s="581"/>
      <c r="S317" s="586">
        <v>209</v>
      </c>
    </row>
    <row r="318" spans="1:19" ht="14.45" customHeight="1" x14ac:dyDescent="0.2">
      <c r="A318" s="575"/>
      <c r="B318" s="576" t="s">
        <v>1207</v>
      </c>
      <c r="C318" s="576" t="s">
        <v>593</v>
      </c>
      <c r="D318" s="576" t="s">
        <v>1184</v>
      </c>
      <c r="E318" s="576" t="s">
        <v>1196</v>
      </c>
      <c r="F318" s="576" t="s">
        <v>1205</v>
      </c>
      <c r="G318" s="576" t="s">
        <v>1206</v>
      </c>
      <c r="H318" s="585"/>
      <c r="I318" s="585"/>
      <c r="J318" s="576"/>
      <c r="K318" s="576"/>
      <c r="L318" s="585"/>
      <c r="M318" s="585"/>
      <c r="N318" s="576"/>
      <c r="O318" s="576"/>
      <c r="P318" s="585">
        <v>156</v>
      </c>
      <c r="Q318" s="585">
        <v>32604</v>
      </c>
      <c r="R318" s="581"/>
      <c r="S318" s="586">
        <v>209</v>
      </c>
    </row>
    <row r="319" spans="1:19" ht="14.45" customHeight="1" x14ac:dyDescent="0.2">
      <c r="A319" s="575"/>
      <c r="B319" s="576" t="s">
        <v>1207</v>
      </c>
      <c r="C319" s="576" t="s">
        <v>593</v>
      </c>
      <c r="D319" s="576" t="s">
        <v>1172</v>
      </c>
      <c r="E319" s="576" t="s">
        <v>1196</v>
      </c>
      <c r="F319" s="576" t="s">
        <v>1199</v>
      </c>
      <c r="G319" s="576" t="s">
        <v>1200</v>
      </c>
      <c r="H319" s="585"/>
      <c r="I319" s="585"/>
      <c r="J319" s="576"/>
      <c r="K319" s="576"/>
      <c r="L319" s="585"/>
      <c r="M319" s="585"/>
      <c r="N319" s="576"/>
      <c r="O319" s="576"/>
      <c r="P319" s="585">
        <v>99</v>
      </c>
      <c r="Q319" s="585">
        <v>20691</v>
      </c>
      <c r="R319" s="581"/>
      <c r="S319" s="586">
        <v>209</v>
      </c>
    </row>
    <row r="320" spans="1:19" ht="14.45" customHeight="1" x14ac:dyDescent="0.2">
      <c r="A320" s="575"/>
      <c r="B320" s="576" t="s">
        <v>1207</v>
      </c>
      <c r="C320" s="576" t="s">
        <v>593</v>
      </c>
      <c r="D320" s="576" t="s">
        <v>1172</v>
      </c>
      <c r="E320" s="576" t="s">
        <v>1196</v>
      </c>
      <c r="F320" s="576" t="s">
        <v>1205</v>
      </c>
      <c r="G320" s="576" t="s">
        <v>1206</v>
      </c>
      <c r="H320" s="585"/>
      <c r="I320" s="585"/>
      <c r="J320" s="576"/>
      <c r="K320" s="576"/>
      <c r="L320" s="585"/>
      <c r="M320" s="585"/>
      <c r="N320" s="576"/>
      <c r="O320" s="576"/>
      <c r="P320" s="585">
        <v>17</v>
      </c>
      <c r="Q320" s="585">
        <v>3553</v>
      </c>
      <c r="R320" s="581"/>
      <c r="S320" s="586">
        <v>209</v>
      </c>
    </row>
    <row r="321" spans="1:19" ht="14.45" customHeight="1" x14ac:dyDescent="0.2">
      <c r="A321" s="575"/>
      <c r="B321" s="576" t="s">
        <v>1207</v>
      </c>
      <c r="C321" s="576" t="s">
        <v>593</v>
      </c>
      <c r="D321" s="576" t="s">
        <v>1189</v>
      </c>
      <c r="E321" s="576" t="s">
        <v>1196</v>
      </c>
      <c r="F321" s="576" t="s">
        <v>1199</v>
      </c>
      <c r="G321" s="576" t="s">
        <v>1200</v>
      </c>
      <c r="H321" s="585"/>
      <c r="I321" s="585"/>
      <c r="J321" s="576"/>
      <c r="K321" s="576"/>
      <c r="L321" s="585"/>
      <c r="M321" s="585"/>
      <c r="N321" s="576"/>
      <c r="O321" s="576"/>
      <c r="P321" s="585">
        <v>179</v>
      </c>
      <c r="Q321" s="585">
        <v>37411</v>
      </c>
      <c r="R321" s="581"/>
      <c r="S321" s="586">
        <v>209</v>
      </c>
    </row>
    <row r="322" spans="1:19" ht="14.45" customHeight="1" x14ac:dyDescent="0.2">
      <c r="A322" s="575"/>
      <c r="B322" s="576" t="s">
        <v>1207</v>
      </c>
      <c r="C322" s="576" t="s">
        <v>593</v>
      </c>
      <c r="D322" s="576" t="s">
        <v>1189</v>
      </c>
      <c r="E322" s="576" t="s">
        <v>1196</v>
      </c>
      <c r="F322" s="576" t="s">
        <v>1205</v>
      </c>
      <c r="G322" s="576" t="s">
        <v>1206</v>
      </c>
      <c r="H322" s="585"/>
      <c r="I322" s="585"/>
      <c r="J322" s="576"/>
      <c r="K322" s="576"/>
      <c r="L322" s="585"/>
      <c r="M322" s="585"/>
      <c r="N322" s="576"/>
      <c r="O322" s="576"/>
      <c r="P322" s="585">
        <v>205</v>
      </c>
      <c r="Q322" s="585">
        <v>42845</v>
      </c>
      <c r="R322" s="581"/>
      <c r="S322" s="586">
        <v>209</v>
      </c>
    </row>
    <row r="323" spans="1:19" ht="14.45" customHeight="1" x14ac:dyDescent="0.2">
      <c r="A323" s="575"/>
      <c r="B323" s="576" t="s">
        <v>1207</v>
      </c>
      <c r="C323" s="576" t="s">
        <v>593</v>
      </c>
      <c r="D323" s="576" t="s">
        <v>1110</v>
      </c>
      <c r="E323" s="576" t="s">
        <v>1196</v>
      </c>
      <c r="F323" s="576" t="s">
        <v>1199</v>
      </c>
      <c r="G323" s="576" t="s">
        <v>1200</v>
      </c>
      <c r="H323" s="585"/>
      <c r="I323" s="585"/>
      <c r="J323" s="576"/>
      <c r="K323" s="576"/>
      <c r="L323" s="585"/>
      <c r="M323" s="585"/>
      <c r="N323" s="576"/>
      <c r="O323" s="576"/>
      <c r="P323" s="585">
        <v>130</v>
      </c>
      <c r="Q323" s="585">
        <v>27170</v>
      </c>
      <c r="R323" s="581"/>
      <c r="S323" s="586">
        <v>209</v>
      </c>
    </row>
    <row r="324" spans="1:19" ht="14.45" customHeight="1" x14ac:dyDescent="0.2">
      <c r="A324" s="575"/>
      <c r="B324" s="576" t="s">
        <v>1207</v>
      </c>
      <c r="C324" s="576" t="s">
        <v>593</v>
      </c>
      <c r="D324" s="576" t="s">
        <v>1110</v>
      </c>
      <c r="E324" s="576" t="s">
        <v>1196</v>
      </c>
      <c r="F324" s="576" t="s">
        <v>1205</v>
      </c>
      <c r="G324" s="576" t="s">
        <v>1206</v>
      </c>
      <c r="H324" s="585"/>
      <c r="I324" s="585"/>
      <c r="J324" s="576"/>
      <c r="K324" s="576"/>
      <c r="L324" s="585"/>
      <c r="M324" s="585"/>
      <c r="N324" s="576"/>
      <c r="O324" s="576"/>
      <c r="P324" s="585">
        <v>5</v>
      </c>
      <c r="Q324" s="585">
        <v>1045</v>
      </c>
      <c r="R324" s="581"/>
      <c r="S324" s="586">
        <v>209</v>
      </c>
    </row>
    <row r="325" spans="1:19" ht="14.45" customHeight="1" x14ac:dyDescent="0.2">
      <c r="A325" s="575"/>
      <c r="B325" s="576" t="s">
        <v>1207</v>
      </c>
      <c r="C325" s="576" t="s">
        <v>593</v>
      </c>
      <c r="D325" s="576" t="s">
        <v>1192</v>
      </c>
      <c r="E325" s="576" t="s">
        <v>1196</v>
      </c>
      <c r="F325" s="576" t="s">
        <v>1199</v>
      </c>
      <c r="G325" s="576" t="s">
        <v>1200</v>
      </c>
      <c r="H325" s="585"/>
      <c r="I325" s="585"/>
      <c r="J325" s="576"/>
      <c r="K325" s="576"/>
      <c r="L325" s="585"/>
      <c r="M325" s="585"/>
      <c r="N325" s="576"/>
      <c r="O325" s="576"/>
      <c r="P325" s="585">
        <v>47</v>
      </c>
      <c r="Q325" s="585">
        <v>9823</v>
      </c>
      <c r="R325" s="581"/>
      <c r="S325" s="586">
        <v>209</v>
      </c>
    </row>
    <row r="326" spans="1:19" ht="14.45" customHeight="1" x14ac:dyDescent="0.2">
      <c r="A326" s="575"/>
      <c r="B326" s="576" t="s">
        <v>1207</v>
      </c>
      <c r="C326" s="576" t="s">
        <v>593</v>
      </c>
      <c r="D326" s="576" t="s">
        <v>1180</v>
      </c>
      <c r="E326" s="576" t="s">
        <v>1196</v>
      </c>
      <c r="F326" s="576" t="s">
        <v>1199</v>
      </c>
      <c r="G326" s="576" t="s">
        <v>1200</v>
      </c>
      <c r="H326" s="585"/>
      <c r="I326" s="585"/>
      <c r="J326" s="576"/>
      <c r="K326" s="576"/>
      <c r="L326" s="585"/>
      <c r="M326" s="585"/>
      <c r="N326" s="576"/>
      <c r="O326" s="576"/>
      <c r="P326" s="585">
        <v>409</v>
      </c>
      <c r="Q326" s="585">
        <v>85481</v>
      </c>
      <c r="R326" s="581"/>
      <c r="S326" s="586">
        <v>209</v>
      </c>
    </row>
    <row r="327" spans="1:19" ht="14.45" customHeight="1" x14ac:dyDescent="0.2">
      <c r="A327" s="575"/>
      <c r="B327" s="576" t="s">
        <v>1207</v>
      </c>
      <c r="C327" s="576" t="s">
        <v>593</v>
      </c>
      <c r="D327" s="576" t="s">
        <v>1180</v>
      </c>
      <c r="E327" s="576" t="s">
        <v>1196</v>
      </c>
      <c r="F327" s="576" t="s">
        <v>1205</v>
      </c>
      <c r="G327" s="576" t="s">
        <v>1206</v>
      </c>
      <c r="H327" s="585"/>
      <c r="I327" s="585"/>
      <c r="J327" s="576"/>
      <c r="K327" s="576"/>
      <c r="L327" s="585"/>
      <c r="M327" s="585"/>
      <c r="N327" s="576"/>
      <c r="O327" s="576"/>
      <c r="P327" s="585">
        <v>332</v>
      </c>
      <c r="Q327" s="585">
        <v>69388</v>
      </c>
      <c r="R327" s="581"/>
      <c r="S327" s="586">
        <v>209</v>
      </c>
    </row>
    <row r="328" spans="1:19" ht="14.45" customHeight="1" x14ac:dyDescent="0.2">
      <c r="A328" s="575" t="s">
        <v>1208</v>
      </c>
      <c r="B328" s="576" t="s">
        <v>1209</v>
      </c>
      <c r="C328" s="576" t="s">
        <v>479</v>
      </c>
      <c r="D328" s="576" t="s">
        <v>1025</v>
      </c>
      <c r="E328" s="576" t="s">
        <v>1210</v>
      </c>
      <c r="F328" s="576" t="s">
        <v>1211</v>
      </c>
      <c r="G328" s="576" t="s">
        <v>1212</v>
      </c>
      <c r="H328" s="585">
        <v>7.2</v>
      </c>
      <c r="I328" s="585">
        <v>391.5</v>
      </c>
      <c r="J328" s="576"/>
      <c r="K328" s="576">
        <v>54.375</v>
      </c>
      <c r="L328" s="585">
        <v>1.4</v>
      </c>
      <c r="M328" s="585">
        <v>76.19</v>
      </c>
      <c r="N328" s="576"/>
      <c r="O328" s="576">
        <v>54.421428571428571</v>
      </c>
      <c r="P328" s="585"/>
      <c r="Q328" s="585"/>
      <c r="R328" s="581"/>
      <c r="S328" s="586"/>
    </row>
    <row r="329" spans="1:19" ht="14.45" customHeight="1" x14ac:dyDescent="0.2">
      <c r="A329" s="575" t="s">
        <v>1208</v>
      </c>
      <c r="B329" s="576" t="s">
        <v>1209</v>
      </c>
      <c r="C329" s="576" t="s">
        <v>479</v>
      </c>
      <c r="D329" s="576" t="s">
        <v>1025</v>
      </c>
      <c r="E329" s="576" t="s">
        <v>1210</v>
      </c>
      <c r="F329" s="576" t="s">
        <v>1213</v>
      </c>
      <c r="G329" s="576"/>
      <c r="H329" s="585"/>
      <c r="I329" s="585"/>
      <c r="J329" s="576"/>
      <c r="K329" s="576"/>
      <c r="L329" s="585">
        <v>0.2</v>
      </c>
      <c r="M329" s="585">
        <v>27.28</v>
      </c>
      <c r="N329" s="576"/>
      <c r="O329" s="576">
        <v>136.4</v>
      </c>
      <c r="P329" s="585"/>
      <c r="Q329" s="585"/>
      <c r="R329" s="581"/>
      <c r="S329" s="586"/>
    </row>
    <row r="330" spans="1:19" ht="14.45" customHeight="1" x14ac:dyDescent="0.2">
      <c r="A330" s="575" t="s">
        <v>1208</v>
      </c>
      <c r="B330" s="576" t="s">
        <v>1209</v>
      </c>
      <c r="C330" s="576" t="s">
        <v>479</v>
      </c>
      <c r="D330" s="576" t="s">
        <v>1025</v>
      </c>
      <c r="E330" s="576" t="s">
        <v>1210</v>
      </c>
      <c r="F330" s="576" t="s">
        <v>1215</v>
      </c>
      <c r="G330" s="576" t="s">
        <v>1216</v>
      </c>
      <c r="H330" s="585">
        <v>0.8</v>
      </c>
      <c r="I330" s="585">
        <v>40.480000000000004</v>
      </c>
      <c r="J330" s="576"/>
      <c r="K330" s="576">
        <v>50.6</v>
      </c>
      <c r="L330" s="585">
        <v>2.5000000000000004</v>
      </c>
      <c r="M330" s="585">
        <v>108.61999999999999</v>
      </c>
      <c r="N330" s="576"/>
      <c r="O330" s="576">
        <v>43.447999999999986</v>
      </c>
      <c r="P330" s="585"/>
      <c r="Q330" s="585"/>
      <c r="R330" s="581"/>
      <c r="S330" s="586"/>
    </row>
    <row r="331" spans="1:19" ht="14.45" customHeight="1" x14ac:dyDescent="0.2">
      <c r="A331" s="575" t="s">
        <v>1208</v>
      </c>
      <c r="B331" s="576" t="s">
        <v>1209</v>
      </c>
      <c r="C331" s="576" t="s">
        <v>479</v>
      </c>
      <c r="D331" s="576" t="s">
        <v>1025</v>
      </c>
      <c r="E331" s="576" t="s">
        <v>1210</v>
      </c>
      <c r="F331" s="576" t="s">
        <v>1217</v>
      </c>
      <c r="G331" s="576" t="s">
        <v>1218</v>
      </c>
      <c r="H331" s="585">
        <v>0.1</v>
      </c>
      <c r="I331" s="585">
        <v>17.7</v>
      </c>
      <c r="J331" s="576"/>
      <c r="K331" s="576">
        <v>176.99999999999997</v>
      </c>
      <c r="L331" s="585">
        <v>0.2</v>
      </c>
      <c r="M331" s="585">
        <v>35.4</v>
      </c>
      <c r="N331" s="576"/>
      <c r="O331" s="576">
        <v>176.99999999999997</v>
      </c>
      <c r="P331" s="585"/>
      <c r="Q331" s="585"/>
      <c r="R331" s="581"/>
      <c r="S331" s="586"/>
    </row>
    <row r="332" spans="1:19" ht="14.45" customHeight="1" x14ac:dyDescent="0.2">
      <c r="A332" s="575" t="s">
        <v>1208</v>
      </c>
      <c r="B332" s="576" t="s">
        <v>1209</v>
      </c>
      <c r="C332" s="576" t="s">
        <v>479</v>
      </c>
      <c r="D332" s="576" t="s">
        <v>1025</v>
      </c>
      <c r="E332" s="576" t="s">
        <v>1210</v>
      </c>
      <c r="F332" s="576" t="s">
        <v>1219</v>
      </c>
      <c r="G332" s="576" t="s">
        <v>574</v>
      </c>
      <c r="H332" s="585">
        <v>0.8</v>
      </c>
      <c r="I332" s="585">
        <v>3.8400000000000003</v>
      </c>
      <c r="J332" s="576"/>
      <c r="K332" s="576">
        <v>4.8</v>
      </c>
      <c r="L332" s="585">
        <v>1</v>
      </c>
      <c r="M332" s="585">
        <v>4.8</v>
      </c>
      <c r="N332" s="576"/>
      <c r="O332" s="576">
        <v>4.8</v>
      </c>
      <c r="P332" s="585"/>
      <c r="Q332" s="585"/>
      <c r="R332" s="581"/>
      <c r="S332" s="586"/>
    </row>
    <row r="333" spans="1:19" ht="14.45" customHeight="1" x14ac:dyDescent="0.2">
      <c r="A333" s="575" t="s">
        <v>1208</v>
      </c>
      <c r="B333" s="576" t="s">
        <v>1209</v>
      </c>
      <c r="C333" s="576" t="s">
        <v>479</v>
      </c>
      <c r="D333" s="576" t="s">
        <v>1025</v>
      </c>
      <c r="E333" s="576" t="s">
        <v>1210</v>
      </c>
      <c r="F333" s="576" t="s">
        <v>1219</v>
      </c>
      <c r="G333" s="576" t="s">
        <v>1220</v>
      </c>
      <c r="H333" s="585">
        <v>1</v>
      </c>
      <c r="I333" s="585">
        <v>4.8000000000000007</v>
      </c>
      <c r="J333" s="576"/>
      <c r="K333" s="576">
        <v>4.8000000000000007</v>
      </c>
      <c r="L333" s="585">
        <v>1.85</v>
      </c>
      <c r="M333" s="585">
        <v>8.8800000000000008</v>
      </c>
      <c r="N333" s="576"/>
      <c r="O333" s="576">
        <v>4.8</v>
      </c>
      <c r="P333" s="585"/>
      <c r="Q333" s="585"/>
      <c r="R333" s="581"/>
      <c r="S333" s="586"/>
    </row>
    <row r="334" spans="1:19" ht="14.45" customHeight="1" x14ac:dyDescent="0.2">
      <c r="A334" s="575" t="s">
        <v>1208</v>
      </c>
      <c r="B334" s="576" t="s">
        <v>1209</v>
      </c>
      <c r="C334" s="576" t="s">
        <v>479</v>
      </c>
      <c r="D334" s="576" t="s">
        <v>1025</v>
      </c>
      <c r="E334" s="576" t="s">
        <v>1210</v>
      </c>
      <c r="F334" s="576" t="s">
        <v>1221</v>
      </c>
      <c r="G334" s="576" t="s">
        <v>1222</v>
      </c>
      <c r="H334" s="585"/>
      <c r="I334" s="585"/>
      <c r="J334" s="576"/>
      <c r="K334" s="576"/>
      <c r="L334" s="585">
        <v>0.7</v>
      </c>
      <c r="M334" s="585">
        <v>554.96</v>
      </c>
      <c r="N334" s="576"/>
      <c r="O334" s="576">
        <v>792.80000000000007</v>
      </c>
      <c r="P334" s="585"/>
      <c r="Q334" s="585"/>
      <c r="R334" s="581"/>
      <c r="S334" s="586"/>
    </row>
    <row r="335" spans="1:19" ht="14.45" customHeight="1" x14ac:dyDescent="0.2">
      <c r="A335" s="575" t="s">
        <v>1208</v>
      </c>
      <c r="B335" s="576" t="s">
        <v>1209</v>
      </c>
      <c r="C335" s="576" t="s">
        <v>479</v>
      </c>
      <c r="D335" s="576" t="s">
        <v>1025</v>
      </c>
      <c r="E335" s="576" t="s">
        <v>1210</v>
      </c>
      <c r="F335" s="576" t="s">
        <v>1225</v>
      </c>
      <c r="G335" s="576" t="s">
        <v>1224</v>
      </c>
      <c r="H335" s="585"/>
      <c r="I335" s="585"/>
      <c r="J335" s="576"/>
      <c r="K335" s="576"/>
      <c r="L335" s="585">
        <v>0.5</v>
      </c>
      <c r="M335" s="585">
        <v>54.96</v>
      </c>
      <c r="N335" s="576"/>
      <c r="O335" s="576">
        <v>109.92</v>
      </c>
      <c r="P335" s="585"/>
      <c r="Q335" s="585"/>
      <c r="R335" s="581"/>
      <c r="S335" s="586"/>
    </row>
    <row r="336" spans="1:19" ht="14.45" customHeight="1" x14ac:dyDescent="0.2">
      <c r="A336" s="575" t="s">
        <v>1208</v>
      </c>
      <c r="B336" s="576" t="s">
        <v>1209</v>
      </c>
      <c r="C336" s="576" t="s">
        <v>479</v>
      </c>
      <c r="D336" s="576" t="s">
        <v>1025</v>
      </c>
      <c r="E336" s="576" t="s">
        <v>1210</v>
      </c>
      <c r="F336" s="576" t="s">
        <v>1226</v>
      </c>
      <c r="G336" s="576" t="s">
        <v>1227</v>
      </c>
      <c r="H336" s="585"/>
      <c r="I336" s="585"/>
      <c r="J336" s="576"/>
      <c r="K336" s="576"/>
      <c r="L336" s="585">
        <v>12.200000000000001</v>
      </c>
      <c r="M336" s="585">
        <v>663.68000000000006</v>
      </c>
      <c r="N336" s="576"/>
      <c r="O336" s="576">
        <v>54.4</v>
      </c>
      <c r="P336" s="585"/>
      <c r="Q336" s="585"/>
      <c r="R336" s="581"/>
      <c r="S336" s="586"/>
    </row>
    <row r="337" spans="1:19" ht="14.45" customHeight="1" x14ac:dyDescent="0.2">
      <c r="A337" s="575" t="s">
        <v>1208</v>
      </c>
      <c r="B337" s="576" t="s">
        <v>1209</v>
      </c>
      <c r="C337" s="576" t="s">
        <v>479</v>
      </c>
      <c r="D337" s="576" t="s">
        <v>1025</v>
      </c>
      <c r="E337" s="576" t="s">
        <v>1196</v>
      </c>
      <c r="F337" s="576" t="s">
        <v>1232</v>
      </c>
      <c r="G337" s="576" t="s">
        <v>1233</v>
      </c>
      <c r="H337" s="585">
        <v>49</v>
      </c>
      <c r="I337" s="585">
        <v>9065</v>
      </c>
      <c r="J337" s="576"/>
      <c r="K337" s="576">
        <v>185</v>
      </c>
      <c r="L337" s="585">
        <v>33</v>
      </c>
      <c r="M337" s="585">
        <v>6138</v>
      </c>
      <c r="N337" s="576"/>
      <c r="O337" s="576">
        <v>186</v>
      </c>
      <c r="P337" s="585">
        <v>33</v>
      </c>
      <c r="Q337" s="585">
        <v>6600</v>
      </c>
      <c r="R337" s="581"/>
      <c r="S337" s="586">
        <v>200</v>
      </c>
    </row>
    <row r="338" spans="1:19" ht="14.45" customHeight="1" x14ac:dyDescent="0.2">
      <c r="A338" s="575" t="s">
        <v>1208</v>
      </c>
      <c r="B338" s="576" t="s">
        <v>1209</v>
      </c>
      <c r="C338" s="576" t="s">
        <v>479</v>
      </c>
      <c r="D338" s="576" t="s">
        <v>1025</v>
      </c>
      <c r="E338" s="576" t="s">
        <v>1196</v>
      </c>
      <c r="F338" s="576" t="s">
        <v>1234</v>
      </c>
      <c r="G338" s="576" t="s">
        <v>1235</v>
      </c>
      <c r="H338" s="585">
        <v>14</v>
      </c>
      <c r="I338" s="585">
        <v>1708</v>
      </c>
      <c r="J338" s="576"/>
      <c r="K338" s="576">
        <v>122</v>
      </c>
      <c r="L338" s="585">
        <v>211</v>
      </c>
      <c r="M338" s="585">
        <v>25953</v>
      </c>
      <c r="N338" s="576"/>
      <c r="O338" s="576">
        <v>123</v>
      </c>
      <c r="P338" s="585">
        <v>10</v>
      </c>
      <c r="Q338" s="585">
        <v>1330</v>
      </c>
      <c r="R338" s="581"/>
      <c r="S338" s="586">
        <v>133</v>
      </c>
    </row>
    <row r="339" spans="1:19" ht="14.45" customHeight="1" x14ac:dyDescent="0.2">
      <c r="A339" s="575" t="s">
        <v>1208</v>
      </c>
      <c r="B339" s="576" t="s">
        <v>1209</v>
      </c>
      <c r="C339" s="576" t="s">
        <v>479</v>
      </c>
      <c r="D339" s="576" t="s">
        <v>1025</v>
      </c>
      <c r="E339" s="576" t="s">
        <v>1196</v>
      </c>
      <c r="F339" s="576" t="s">
        <v>1236</v>
      </c>
      <c r="G339" s="576" t="s">
        <v>1237</v>
      </c>
      <c r="H339" s="585">
        <v>430</v>
      </c>
      <c r="I339" s="585">
        <v>16340</v>
      </c>
      <c r="J339" s="576"/>
      <c r="K339" s="576">
        <v>38</v>
      </c>
      <c r="L339" s="585">
        <v>321</v>
      </c>
      <c r="M339" s="585">
        <v>12198</v>
      </c>
      <c r="N339" s="576"/>
      <c r="O339" s="576">
        <v>38</v>
      </c>
      <c r="P339" s="585">
        <v>309</v>
      </c>
      <c r="Q339" s="585">
        <v>12360</v>
      </c>
      <c r="R339" s="581"/>
      <c r="S339" s="586">
        <v>40</v>
      </c>
    </row>
    <row r="340" spans="1:19" ht="14.45" customHeight="1" x14ac:dyDescent="0.2">
      <c r="A340" s="575" t="s">
        <v>1208</v>
      </c>
      <c r="B340" s="576" t="s">
        <v>1209</v>
      </c>
      <c r="C340" s="576" t="s">
        <v>479</v>
      </c>
      <c r="D340" s="576" t="s">
        <v>1025</v>
      </c>
      <c r="E340" s="576" t="s">
        <v>1196</v>
      </c>
      <c r="F340" s="576" t="s">
        <v>1238</v>
      </c>
      <c r="G340" s="576" t="s">
        <v>1239</v>
      </c>
      <c r="H340" s="585"/>
      <c r="I340" s="585"/>
      <c r="J340" s="576"/>
      <c r="K340" s="576"/>
      <c r="L340" s="585">
        <v>3</v>
      </c>
      <c r="M340" s="585">
        <v>30</v>
      </c>
      <c r="N340" s="576"/>
      <c r="O340" s="576">
        <v>10</v>
      </c>
      <c r="P340" s="585"/>
      <c r="Q340" s="585"/>
      <c r="R340" s="581"/>
      <c r="S340" s="586"/>
    </row>
    <row r="341" spans="1:19" ht="14.45" customHeight="1" x14ac:dyDescent="0.2">
      <c r="A341" s="575" t="s">
        <v>1208</v>
      </c>
      <c r="B341" s="576" t="s">
        <v>1209</v>
      </c>
      <c r="C341" s="576" t="s">
        <v>479</v>
      </c>
      <c r="D341" s="576" t="s">
        <v>1025</v>
      </c>
      <c r="E341" s="576" t="s">
        <v>1196</v>
      </c>
      <c r="F341" s="576" t="s">
        <v>1240</v>
      </c>
      <c r="G341" s="576" t="s">
        <v>1241</v>
      </c>
      <c r="H341" s="585">
        <v>32</v>
      </c>
      <c r="I341" s="585">
        <v>160</v>
      </c>
      <c r="J341" s="576"/>
      <c r="K341" s="576">
        <v>5</v>
      </c>
      <c r="L341" s="585">
        <v>40</v>
      </c>
      <c r="M341" s="585">
        <v>200</v>
      </c>
      <c r="N341" s="576"/>
      <c r="O341" s="576">
        <v>5</v>
      </c>
      <c r="P341" s="585"/>
      <c r="Q341" s="585"/>
      <c r="R341" s="581"/>
      <c r="S341" s="586"/>
    </row>
    <row r="342" spans="1:19" ht="14.45" customHeight="1" x14ac:dyDescent="0.2">
      <c r="A342" s="575" t="s">
        <v>1208</v>
      </c>
      <c r="B342" s="576" t="s">
        <v>1209</v>
      </c>
      <c r="C342" s="576" t="s">
        <v>479</v>
      </c>
      <c r="D342" s="576" t="s">
        <v>1025</v>
      </c>
      <c r="E342" s="576" t="s">
        <v>1196</v>
      </c>
      <c r="F342" s="576" t="s">
        <v>1242</v>
      </c>
      <c r="G342" s="576" t="s">
        <v>1243</v>
      </c>
      <c r="H342" s="585">
        <v>2</v>
      </c>
      <c r="I342" s="585">
        <v>10</v>
      </c>
      <c r="J342" s="576"/>
      <c r="K342" s="576">
        <v>5</v>
      </c>
      <c r="L342" s="585">
        <v>27</v>
      </c>
      <c r="M342" s="585">
        <v>135</v>
      </c>
      <c r="N342" s="576"/>
      <c r="O342" s="576">
        <v>5</v>
      </c>
      <c r="P342" s="585"/>
      <c r="Q342" s="585"/>
      <c r="R342" s="581"/>
      <c r="S342" s="586"/>
    </row>
    <row r="343" spans="1:19" ht="14.45" customHeight="1" x14ac:dyDescent="0.2">
      <c r="A343" s="575" t="s">
        <v>1208</v>
      </c>
      <c r="B343" s="576" t="s">
        <v>1209</v>
      </c>
      <c r="C343" s="576" t="s">
        <v>479</v>
      </c>
      <c r="D343" s="576" t="s">
        <v>1025</v>
      </c>
      <c r="E343" s="576" t="s">
        <v>1196</v>
      </c>
      <c r="F343" s="576" t="s">
        <v>1244</v>
      </c>
      <c r="G343" s="576" t="s">
        <v>1245</v>
      </c>
      <c r="H343" s="585">
        <v>2</v>
      </c>
      <c r="I343" s="585">
        <v>150</v>
      </c>
      <c r="J343" s="576"/>
      <c r="K343" s="576">
        <v>75</v>
      </c>
      <c r="L343" s="585">
        <v>3</v>
      </c>
      <c r="M343" s="585">
        <v>228</v>
      </c>
      <c r="N343" s="576"/>
      <c r="O343" s="576">
        <v>76</v>
      </c>
      <c r="P343" s="585"/>
      <c r="Q343" s="585"/>
      <c r="R343" s="581"/>
      <c r="S343" s="586"/>
    </row>
    <row r="344" spans="1:19" ht="14.45" customHeight="1" x14ac:dyDescent="0.2">
      <c r="A344" s="575" t="s">
        <v>1208</v>
      </c>
      <c r="B344" s="576" t="s">
        <v>1209</v>
      </c>
      <c r="C344" s="576" t="s">
        <v>479</v>
      </c>
      <c r="D344" s="576" t="s">
        <v>1025</v>
      </c>
      <c r="E344" s="576" t="s">
        <v>1196</v>
      </c>
      <c r="F344" s="576" t="s">
        <v>1248</v>
      </c>
      <c r="G344" s="576" t="s">
        <v>1249</v>
      </c>
      <c r="H344" s="585"/>
      <c r="I344" s="585"/>
      <c r="J344" s="576"/>
      <c r="K344" s="576"/>
      <c r="L344" s="585">
        <v>1</v>
      </c>
      <c r="M344" s="585">
        <v>180</v>
      </c>
      <c r="N344" s="576"/>
      <c r="O344" s="576">
        <v>180</v>
      </c>
      <c r="P344" s="585"/>
      <c r="Q344" s="585"/>
      <c r="R344" s="581"/>
      <c r="S344" s="586"/>
    </row>
    <row r="345" spans="1:19" ht="14.45" customHeight="1" x14ac:dyDescent="0.2">
      <c r="A345" s="575" t="s">
        <v>1208</v>
      </c>
      <c r="B345" s="576" t="s">
        <v>1209</v>
      </c>
      <c r="C345" s="576" t="s">
        <v>479</v>
      </c>
      <c r="D345" s="576" t="s">
        <v>1025</v>
      </c>
      <c r="E345" s="576" t="s">
        <v>1196</v>
      </c>
      <c r="F345" s="576" t="s">
        <v>1250</v>
      </c>
      <c r="G345" s="576" t="s">
        <v>1251</v>
      </c>
      <c r="H345" s="585">
        <v>364</v>
      </c>
      <c r="I345" s="585">
        <v>99736</v>
      </c>
      <c r="J345" s="576"/>
      <c r="K345" s="576">
        <v>274</v>
      </c>
      <c r="L345" s="585">
        <v>246</v>
      </c>
      <c r="M345" s="585">
        <v>67896</v>
      </c>
      <c r="N345" s="576"/>
      <c r="O345" s="576">
        <v>276</v>
      </c>
      <c r="P345" s="585">
        <v>201</v>
      </c>
      <c r="Q345" s="585">
        <v>57687</v>
      </c>
      <c r="R345" s="581"/>
      <c r="S345" s="586">
        <v>287</v>
      </c>
    </row>
    <row r="346" spans="1:19" ht="14.45" customHeight="1" x14ac:dyDescent="0.2">
      <c r="A346" s="575" t="s">
        <v>1208</v>
      </c>
      <c r="B346" s="576" t="s">
        <v>1209</v>
      </c>
      <c r="C346" s="576" t="s">
        <v>479</v>
      </c>
      <c r="D346" s="576" t="s">
        <v>1025</v>
      </c>
      <c r="E346" s="576" t="s">
        <v>1196</v>
      </c>
      <c r="F346" s="576" t="s">
        <v>1252</v>
      </c>
      <c r="G346" s="576" t="s">
        <v>1253</v>
      </c>
      <c r="H346" s="585">
        <v>2</v>
      </c>
      <c r="I346" s="585">
        <v>66.66</v>
      </c>
      <c r="J346" s="576"/>
      <c r="K346" s="576">
        <v>33.33</v>
      </c>
      <c r="L346" s="585">
        <v>131</v>
      </c>
      <c r="M346" s="585">
        <v>4391.1099999999997</v>
      </c>
      <c r="N346" s="576"/>
      <c r="O346" s="576">
        <v>33.519923664122132</v>
      </c>
      <c r="P346" s="585">
        <v>2</v>
      </c>
      <c r="Q346" s="585">
        <v>91.12</v>
      </c>
      <c r="R346" s="581"/>
      <c r="S346" s="586">
        <v>45.56</v>
      </c>
    </row>
    <row r="347" spans="1:19" ht="14.45" customHeight="1" x14ac:dyDescent="0.2">
      <c r="A347" s="575" t="s">
        <v>1208</v>
      </c>
      <c r="B347" s="576" t="s">
        <v>1209</v>
      </c>
      <c r="C347" s="576" t="s">
        <v>479</v>
      </c>
      <c r="D347" s="576" t="s">
        <v>1025</v>
      </c>
      <c r="E347" s="576" t="s">
        <v>1196</v>
      </c>
      <c r="F347" s="576" t="s">
        <v>1254</v>
      </c>
      <c r="G347" s="576" t="s">
        <v>1255</v>
      </c>
      <c r="H347" s="585">
        <v>396</v>
      </c>
      <c r="I347" s="585">
        <v>15048</v>
      </c>
      <c r="J347" s="576"/>
      <c r="K347" s="576">
        <v>38</v>
      </c>
      <c r="L347" s="585">
        <v>273</v>
      </c>
      <c r="M347" s="585">
        <v>10374</v>
      </c>
      <c r="N347" s="576"/>
      <c r="O347" s="576">
        <v>38</v>
      </c>
      <c r="P347" s="585">
        <v>762</v>
      </c>
      <c r="Q347" s="585">
        <v>29718</v>
      </c>
      <c r="R347" s="581"/>
      <c r="S347" s="586">
        <v>39</v>
      </c>
    </row>
    <row r="348" spans="1:19" ht="14.45" customHeight="1" x14ac:dyDescent="0.2">
      <c r="A348" s="575" t="s">
        <v>1208</v>
      </c>
      <c r="B348" s="576" t="s">
        <v>1209</v>
      </c>
      <c r="C348" s="576" t="s">
        <v>479</v>
      </c>
      <c r="D348" s="576" t="s">
        <v>1025</v>
      </c>
      <c r="E348" s="576" t="s">
        <v>1196</v>
      </c>
      <c r="F348" s="576" t="s">
        <v>1256</v>
      </c>
      <c r="G348" s="576" t="s">
        <v>1257</v>
      </c>
      <c r="H348" s="585">
        <v>19</v>
      </c>
      <c r="I348" s="585">
        <v>2565</v>
      </c>
      <c r="J348" s="576"/>
      <c r="K348" s="576">
        <v>135</v>
      </c>
      <c r="L348" s="585">
        <v>74</v>
      </c>
      <c r="M348" s="585">
        <v>10138</v>
      </c>
      <c r="N348" s="576"/>
      <c r="O348" s="576">
        <v>137</v>
      </c>
      <c r="P348" s="585"/>
      <c r="Q348" s="585"/>
      <c r="R348" s="581"/>
      <c r="S348" s="586"/>
    </row>
    <row r="349" spans="1:19" ht="14.45" customHeight="1" x14ac:dyDescent="0.2">
      <c r="A349" s="575" t="s">
        <v>1208</v>
      </c>
      <c r="B349" s="576" t="s">
        <v>1209</v>
      </c>
      <c r="C349" s="576" t="s">
        <v>479</v>
      </c>
      <c r="D349" s="576" t="s">
        <v>1025</v>
      </c>
      <c r="E349" s="576" t="s">
        <v>1196</v>
      </c>
      <c r="F349" s="576" t="s">
        <v>1258</v>
      </c>
      <c r="G349" s="576" t="s">
        <v>1259</v>
      </c>
      <c r="H349" s="585">
        <v>1122</v>
      </c>
      <c r="I349" s="585">
        <v>84150</v>
      </c>
      <c r="J349" s="576"/>
      <c r="K349" s="576">
        <v>75</v>
      </c>
      <c r="L349" s="585">
        <v>973</v>
      </c>
      <c r="M349" s="585">
        <v>73948</v>
      </c>
      <c r="N349" s="576"/>
      <c r="O349" s="576">
        <v>76</v>
      </c>
      <c r="P349" s="585">
        <v>764</v>
      </c>
      <c r="Q349" s="585">
        <v>61884</v>
      </c>
      <c r="R349" s="581"/>
      <c r="S349" s="586">
        <v>81</v>
      </c>
    </row>
    <row r="350" spans="1:19" ht="14.45" customHeight="1" x14ac:dyDescent="0.2">
      <c r="A350" s="575" t="s">
        <v>1208</v>
      </c>
      <c r="B350" s="576" t="s">
        <v>1209</v>
      </c>
      <c r="C350" s="576" t="s">
        <v>479</v>
      </c>
      <c r="D350" s="576" t="s">
        <v>1025</v>
      </c>
      <c r="E350" s="576" t="s">
        <v>1196</v>
      </c>
      <c r="F350" s="576" t="s">
        <v>1260</v>
      </c>
      <c r="G350" s="576" t="s">
        <v>1261</v>
      </c>
      <c r="H350" s="585"/>
      <c r="I350" s="585"/>
      <c r="J350" s="576"/>
      <c r="K350" s="576"/>
      <c r="L350" s="585">
        <v>127</v>
      </c>
      <c r="M350" s="585">
        <v>45720</v>
      </c>
      <c r="N350" s="576"/>
      <c r="O350" s="576">
        <v>360</v>
      </c>
      <c r="P350" s="585">
        <v>1</v>
      </c>
      <c r="Q350" s="585">
        <v>388</v>
      </c>
      <c r="R350" s="581"/>
      <c r="S350" s="586">
        <v>388</v>
      </c>
    </row>
    <row r="351" spans="1:19" ht="14.45" customHeight="1" x14ac:dyDescent="0.2">
      <c r="A351" s="575" t="s">
        <v>1208</v>
      </c>
      <c r="B351" s="576" t="s">
        <v>1209</v>
      </c>
      <c r="C351" s="576" t="s">
        <v>479</v>
      </c>
      <c r="D351" s="576" t="s">
        <v>1025</v>
      </c>
      <c r="E351" s="576" t="s">
        <v>1196</v>
      </c>
      <c r="F351" s="576" t="s">
        <v>1262</v>
      </c>
      <c r="G351" s="576" t="s">
        <v>1263</v>
      </c>
      <c r="H351" s="585">
        <v>9</v>
      </c>
      <c r="I351" s="585">
        <v>2034</v>
      </c>
      <c r="J351" s="576"/>
      <c r="K351" s="576">
        <v>226</v>
      </c>
      <c r="L351" s="585">
        <v>7</v>
      </c>
      <c r="M351" s="585">
        <v>1596</v>
      </c>
      <c r="N351" s="576"/>
      <c r="O351" s="576">
        <v>228</v>
      </c>
      <c r="P351" s="585">
        <v>1</v>
      </c>
      <c r="Q351" s="585">
        <v>243</v>
      </c>
      <c r="R351" s="581"/>
      <c r="S351" s="586">
        <v>243</v>
      </c>
    </row>
    <row r="352" spans="1:19" ht="14.45" customHeight="1" x14ac:dyDescent="0.2">
      <c r="A352" s="575" t="s">
        <v>1208</v>
      </c>
      <c r="B352" s="576" t="s">
        <v>1209</v>
      </c>
      <c r="C352" s="576" t="s">
        <v>479</v>
      </c>
      <c r="D352" s="576" t="s">
        <v>1025</v>
      </c>
      <c r="E352" s="576" t="s">
        <v>1196</v>
      </c>
      <c r="F352" s="576" t="s">
        <v>1264</v>
      </c>
      <c r="G352" s="576" t="s">
        <v>1265</v>
      </c>
      <c r="H352" s="585">
        <v>441</v>
      </c>
      <c r="I352" s="585">
        <v>34398</v>
      </c>
      <c r="J352" s="576"/>
      <c r="K352" s="576">
        <v>78</v>
      </c>
      <c r="L352" s="585">
        <v>403</v>
      </c>
      <c r="M352" s="585">
        <v>31837</v>
      </c>
      <c r="N352" s="576"/>
      <c r="O352" s="576">
        <v>79</v>
      </c>
      <c r="P352" s="585">
        <v>243</v>
      </c>
      <c r="Q352" s="585">
        <v>20169</v>
      </c>
      <c r="R352" s="581"/>
      <c r="S352" s="586">
        <v>83</v>
      </c>
    </row>
    <row r="353" spans="1:19" ht="14.45" customHeight="1" x14ac:dyDescent="0.2">
      <c r="A353" s="575" t="s">
        <v>1208</v>
      </c>
      <c r="B353" s="576" t="s">
        <v>1209</v>
      </c>
      <c r="C353" s="576" t="s">
        <v>479</v>
      </c>
      <c r="D353" s="576" t="s">
        <v>1025</v>
      </c>
      <c r="E353" s="576" t="s">
        <v>1196</v>
      </c>
      <c r="F353" s="576" t="s">
        <v>1266</v>
      </c>
      <c r="G353" s="576" t="s">
        <v>1267</v>
      </c>
      <c r="H353" s="585">
        <v>61</v>
      </c>
      <c r="I353" s="585">
        <v>1769</v>
      </c>
      <c r="J353" s="576"/>
      <c r="K353" s="576">
        <v>29</v>
      </c>
      <c r="L353" s="585">
        <v>55</v>
      </c>
      <c r="M353" s="585">
        <v>1595</v>
      </c>
      <c r="N353" s="576"/>
      <c r="O353" s="576">
        <v>29</v>
      </c>
      <c r="P353" s="585">
        <v>611</v>
      </c>
      <c r="Q353" s="585">
        <v>18330</v>
      </c>
      <c r="R353" s="581"/>
      <c r="S353" s="586">
        <v>30</v>
      </c>
    </row>
    <row r="354" spans="1:19" ht="14.45" customHeight="1" x14ac:dyDescent="0.2">
      <c r="A354" s="575" t="s">
        <v>1208</v>
      </c>
      <c r="B354" s="576" t="s">
        <v>1209</v>
      </c>
      <c r="C354" s="576" t="s">
        <v>479</v>
      </c>
      <c r="D354" s="576" t="s">
        <v>1025</v>
      </c>
      <c r="E354" s="576" t="s">
        <v>1196</v>
      </c>
      <c r="F354" s="576" t="s">
        <v>1268</v>
      </c>
      <c r="G354" s="576" t="s">
        <v>1269</v>
      </c>
      <c r="H354" s="585">
        <v>79</v>
      </c>
      <c r="I354" s="585">
        <v>4819</v>
      </c>
      <c r="J354" s="576"/>
      <c r="K354" s="576">
        <v>61</v>
      </c>
      <c r="L354" s="585">
        <v>51</v>
      </c>
      <c r="M354" s="585">
        <v>3162</v>
      </c>
      <c r="N354" s="576"/>
      <c r="O354" s="576">
        <v>62</v>
      </c>
      <c r="P354" s="585">
        <v>26</v>
      </c>
      <c r="Q354" s="585">
        <v>1716</v>
      </c>
      <c r="R354" s="581"/>
      <c r="S354" s="586">
        <v>66</v>
      </c>
    </row>
    <row r="355" spans="1:19" ht="14.45" customHeight="1" x14ac:dyDescent="0.2">
      <c r="A355" s="575" t="s">
        <v>1208</v>
      </c>
      <c r="B355" s="576" t="s">
        <v>1209</v>
      </c>
      <c r="C355" s="576" t="s">
        <v>479</v>
      </c>
      <c r="D355" s="576" t="s">
        <v>1025</v>
      </c>
      <c r="E355" s="576" t="s">
        <v>1196</v>
      </c>
      <c r="F355" s="576" t="s">
        <v>1270</v>
      </c>
      <c r="G355" s="576" t="s">
        <v>1271</v>
      </c>
      <c r="H355" s="585">
        <v>2</v>
      </c>
      <c r="I355" s="585">
        <v>1414</v>
      </c>
      <c r="J355" s="576"/>
      <c r="K355" s="576">
        <v>707</v>
      </c>
      <c r="L355" s="585">
        <v>3</v>
      </c>
      <c r="M355" s="585">
        <v>2133</v>
      </c>
      <c r="N355" s="576"/>
      <c r="O355" s="576">
        <v>711</v>
      </c>
      <c r="P355" s="585">
        <v>1</v>
      </c>
      <c r="Q355" s="585">
        <v>768</v>
      </c>
      <c r="R355" s="581"/>
      <c r="S355" s="586">
        <v>768</v>
      </c>
    </row>
    <row r="356" spans="1:19" ht="14.45" customHeight="1" x14ac:dyDescent="0.2">
      <c r="A356" s="575" t="s">
        <v>1208</v>
      </c>
      <c r="B356" s="576" t="s">
        <v>1209</v>
      </c>
      <c r="C356" s="576" t="s">
        <v>479</v>
      </c>
      <c r="D356" s="576" t="s">
        <v>1025</v>
      </c>
      <c r="E356" s="576" t="s">
        <v>1196</v>
      </c>
      <c r="F356" s="576" t="s">
        <v>1272</v>
      </c>
      <c r="G356" s="576" t="s">
        <v>1273</v>
      </c>
      <c r="H356" s="585">
        <v>4</v>
      </c>
      <c r="I356" s="585">
        <v>932</v>
      </c>
      <c r="J356" s="576"/>
      <c r="K356" s="576">
        <v>233</v>
      </c>
      <c r="L356" s="585">
        <v>6</v>
      </c>
      <c r="M356" s="585">
        <v>1410</v>
      </c>
      <c r="N356" s="576"/>
      <c r="O356" s="576">
        <v>235</v>
      </c>
      <c r="P356" s="585">
        <v>3</v>
      </c>
      <c r="Q356" s="585">
        <v>762</v>
      </c>
      <c r="R356" s="581"/>
      <c r="S356" s="586">
        <v>254</v>
      </c>
    </row>
    <row r="357" spans="1:19" ht="14.45" customHeight="1" x14ac:dyDescent="0.2">
      <c r="A357" s="575" t="s">
        <v>1208</v>
      </c>
      <c r="B357" s="576" t="s">
        <v>1209</v>
      </c>
      <c r="C357" s="576" t="s">
        <v>479</v>
      </c>
      <c r="D357" s="576" t="s">
        <v>1025</v>
      </c>
      <c r="E357" s="576" t="s">
        <v>1196</v>
      </c>
      <c r="F357" s="576" t="s">
        <v>1274</v>
      </c>
      <c r="G357" s="576" t="s">
        <v>1275</v>
      </c>
      <c r="H357" s="585">
        <v>71</v>
      </c>
      <c r="I357" s="585">
        <v>33938</v>
      </c>
      <c r="J357" s="576"/>
      <c r="K357" s="576">
        <v>478</v>
      </c>
      <c r="L357" s="585">
        <v>47</v>
      </c>
      <c r="M357" s="585">
        <v>22654</v>
      </c>
      <c r="N357" s="576"/>
      <c r="O357" s="576">
        <v>482</v>
      </c>
      <c r="P357" s="585">
        <v>35</v>
      </c>
      <c r="Q357" s="585">
        <v>17920</v>
      </c>
      <c r="R357" s="581"/>
      <c r="S357" s="586">
        <v>512</v>
      </c>
    </row>
    <row r="358" spans="1:19" ht="14.45" customHeight="1" x14ac:dyDescent="0.2">
      <c r="A358" s="575" t="s">
        <v>1208</v>
      </c>
      <c r="B358" s="576" t="s">
        <v>1209</v>
      </c>
      <c r="C358" s="576" t="s">
        <v>479</v>
      </c>
      <c r="D358" s="576" t="s">
        <v>620</v>
      </c>
      <c r="E358" s="576" t="s">
        <v>1210</v>
      </c>
      <c r="F358" s="576" t="s">
        <v>1211</v>
      </c>
      <c r="G358" s="576" t="s">
        <v>1212</v>
      </c>
      <c r="H358" s="585">
        <v>262.2</v>
      </c>
      <c r="I358" s="585">
        <v>14242.98</v>
      </c>
      <c r="J358" s="576"/>
      <c r="K358" s="576">
        <v>54.321052631578951</v>
      </c>
      <c r="L358" s="585">
        <v>43</v>
      </c>
      <c r="M358" s="585">
        <v>2339.1999999999998</v>
      </c>
      <c r="N358" s="576"/>
      <c r="O358" s="576">
        <v>54.4</v>
      </c>
      <c r="P358" s="585"/>
      <c r="Q358" s="585"/>
      <c r="R358" s="581"/>
      <c r="S358" s="586"/>
    </row>
    <row r="359" spans="1:19" ht="14.45" customHeight="1" x14ac:dyDescent="0.2">
      <c r="A359" s="575" t="s">
        <v>1208</v>
      </c>
      <c r="B359" s="576" t="s">
        <v>1209</v>
      </c>
      <c r="C359" s="576" t="s">
        <v>479</v>
      </c>
      <c r="D359" s="576" t="s">
        <v>620</v>
      </c>
      <c r="E359" s="576" t="s">
        <v>1210</v>
      </c>
      <c r="F359" s="576" t="s">
        <v>1213</v>
      </c>
      <c r="G359" s="576" t="s">
        <v>1214</v>
      </c>
      <c r="H359" s="585"/>
      <c r="I359" s="585"/>
      <c r="J359" s="576"/>
      <c r="K359" s="576"/>
      <c r="L359" s="585">
        <v>0.9</v>
      </c>
      <c r="M359" s="585">
        <v>122.76</v>
      </c>
      <c r="N359" s="576"/>
      <c r="O359" s="576">
        <v>136.4</v>
      </c>
      <c r="P359" s="585"/>
      <c r="Q359" s="585"/>
      <c r="R359" s="581"/>
      <c r="S359" s="586"/>
    </row>
    <row r="360" spans="1:19" ht="14.45" customHeight="1" x14ac:dyDescent="0.2">
      <c r="A360" s="575" t="s">
        <v>1208</v>
      </c>
      <c r="B360" s="576" t="s">
        <v>1209</v>
      </c>
      <c r="C360" s="576" t="s">
        <v>479</v>
      </c>
      <c r="D360" s="576" t="s">
        <v>620</v>
      </c>
      <c r="E360" s="576" t="s">
        <v>1210</v>
      </c>
      <c r="F360" s="576" t="s">
        <v>1213</v>
      </c>
      <c r="G360" s="576"/>
      <c r="H360" s="585">
        <v>0.4</v>
      </c>
      <c r="I360" s="585">
        <v>54.6</v>
      </c>
      <c r="J360" s="576"/>
      <c r="K360" s="576">
        <v>136.5</v>
      </c>
      <c r="L360" s="585">
        <v>1.2</v>
      </c>
      <c r="M360" s="585">
        <v>163.68</v>
      </c>
      <c r="N360" s="576"/>
      <c r="O360" s="576">
        <v>136.4</v>
      </c>
      <c r="P360" s="585"/>
      <c r="Q360" s="585"/>
      <c r="R360" s="581"/>
      <c r="S360" s="586"/>
    </row>
    <row r="361" spans="1:19" ht="14.45" customHeight="1" x14ac:dyDescent="0.2">
      <c r="A361" s="575" t="s">
        <v>1208</v>
      </c>
      <c r="B361" s="576" t="s">
        <v>1209</v>
      </c>
      <c r="C361" s="576" t="s">
        <v>479</v>
      </c>
      <c r="D361" s="576" t="s">
        <v>620</v>
      </c>
      <c r="E361" s="576" t="s">
        <v>1210</v>
      </c>
      <c r="F361" s="576" t="s">
        <v>1215</v>
      </c>
      <c r="G361" s="576" t="s">
        <v>1216</v>
      </c>
      <c r="H361" s="585">
        <v>22.5</v>
      </c>
      <c r="I361" s="585">
        <v>1139.27</v>
      </c>
      <c r="J361" s="576"/>
      <c r="K361" s="576">
        <v>50.63422222222222</v>
      </c>
      <c r="L361" s="585">
        <v>15.5</v>
      </c>
      <c r="M361" s="585">
        <v>678.14</v>
      </c>
      <c r="N361" s="576"/>
      <c r="O361" s="576">
        <v>43.750967741935483</v>
      </c>
      <c r="P361" s="585"/>
      <c r="Q361" s="585"/>
      <c r="R361" s="581"/>
      <c r="S361" s="586"/>
    </row>
    <row r="362" spans="1:19" ht="14.45" customHeight="1" x14ac:dyDescent="0.2">
      <c r="A362" s="575" t="s">
        <v>1208</v>
      </c>
      <c r="B362" s="576" t="s">
        <v>1209</v>
      </c>
      <c r="C362" s="576" t="s">
        <v>479</v>
      </c>
      <c r="D362" s="576" t="s">
        <v>620</v>
      </c>
      <c r="E362" s="576" t="s">
        <v>1210</v>
      </c>
      <c r="F362" s="576" t="s">
        <v>1217</v>
      </c>
      <c r="G362" s="576" t="s">
        <v>1218</v>
      </c>
      <c r="H362" s="585">
        <v>7.3000000000000007</v>
      </c>
      <c r="I362" s="585">
        <v>1292.0999999999999</v>
      </c>
      <c r="J362" s="576"/>
      <c r="K362" s="576">
        <v>176.99999999999997</v>
      </c>
      <c r="L362" s="585">
        <v>4.5999999999999996</v>
      </c>
      <c r="M362" s="585">
        <v>814.2</v>
      </c>
      <c r="N362" s="576"/>
      <c r="O362" s="576">
        <v>177.00000000000003</v>
      </c>
      <c r="P362" s="585"/>
      <c r="Q362" s="585"/>
      <c r="R362" s="581"/>
      <c r="S362" s="586"/>
    </row>
    <row r="363" spans="1:19" ht="14.45" customHeight="1" x14ac:dyDescent="0.2">
      <c r="A363" s="575" t="s">
        <v>1208</v>
      </c>
      <c r="B363" s="576" t="s">
        <v>1209</v>
      </c>
      <c r="C363" s="576" t="s">
        <v>479</v>
      </c>
      <c r="D363" s="576" t="s">
        <v>620</v>
      </c>
      <c r="E363" s="576" t="s">
        <v>1210</v>
      </c>
      <c r="F363" s="576" t="s">
        <v>1219</v>
      </c>
      <c r="G363" s="576" t="s">
        <v>574</v>
      </c>
      <c r="H363" s="585">
        <v>32.700000000000003</v>
      </c>
      <c r="I363" s="585">
        <v>156.96</v>
      </c>
      <c r="J363" s="576"/>
      <c r="K363" s="576">
        <v>4.8</v>
      </c>
      <c r="L363" s="585">
        <v>22.450000000000003</v>
      </c>
      <c r="M363" s="585">
        <v>107.76</v>
      </c>
      <c r="N363" s="576"/>
      <c r="O363" s="576">
        <v>4.8</v>
      </c>
      <c r="P363" s="585"/>
      <c r="Q363" s="585"/>
      <c r="R363" s="581"/>
      <c r="S363" s="586"/>
    </row>
    <row r="364" spans="1:19" ht="14.45" customHeight="1" x14ac:dyDescent="0.2">
      <c r="A364" s="575" t="s">
        <v>1208</v>
      </c>
      <c r="B364" s="576" t="s">
        <v>1209</v>
      </c>
      <c r="C364" s="576" t="s">
        <v>479</v>
      </c>
      <c r="D364" s="576" t="s">
        <v>620</v>
      </c>
      <c r="E364" s="576" t="s">
        <v>1210</v>
      </c>
      <c r="F364" s="576" t="s">
        <v>1219</v>
      </c>
      <c r="G364" s="576" t="s">
        <v>1220</v>
      </c>
      <c r="H364" s="585">
        <v>35.6</v>
      </c>
      <c r="I364" s="585">
        <v>170.88</v>
      </c>
      <c r="J364" s="576"/>
      <c r="K364" s="576">
        <v>4.8</v>
      </c>
      <c r="L364" s="585">
        <v>21.8</v>
      </c>
      <c r="M364" s="585">
        <v>104.64000000000001</v>
      </c>
      <c r="N364" s="576"/>
      <c r="O364" s="576">
        <v>4.8000000000000007</v>
      </c>
      <c r="P364" s="585"/>
      <c r="Q364" s="585"/>
      <c r="R364" s="581"/>
      <c r="S364" s="586"/>
    </row>
    <row r="365" spans="1:19" ht="14.45" customHeight="1" x14ac:dyDescent="0.2">
      <c r="A365" s="575" t="s">
        <v>1208</v>
      </c>
      <c r="B365" s="576" t="s">
        <v>1209</v>
      </c>
      <c r="C365" s="576" t="s">
        <v>479</v>
      </c>
      <c r="D365" s="576" t="s">
        <v>620</v>
      </c>
      <c r="E365" s="576" t="s">
        <v>1210</v>
      </c>
      <c r="F365" s="576" t="s">
        <v>1221</v>
      </c>
      <c r="G365" s="576" t="s">
        <v>1222</v>
      </c>
      <c r="H365" s="585">
        <v>3.2</v>
      </c>
      <c r="I365" s="585">
        <v>2536.96</v>
      </c>
      <c r="J365" s="576"/>
      <c r="K365" s="576">
        <v>792.8</v>
      </c>
      <c r="L365" s="585">
        <v>7.4</v>
      </c>
      <c r="M365" s="585">
        <v>5866.7199999999993</v>
      </c>
      <c r="N365" s="576"/>
      <c r="O365" s="576">
        <v>792.79999999999984</v>
      </c>
      <c r="P365" s="585"/>
      <c r="Q365" s="585"/>
      <c r="R365" s="581"/>
      <c r="S365" s="586"/>
    </row>
    <row r="366" spans="1:19" ht="14.45" customHeight="1" x14ac:dyDescent="0.2">
      <c r="A366" s="575" t="s">
        <v>1208</v>
      </c>
      <c r="B366" s="576" t="s">
        <v>1209</v>
      </c>
      <c r="C366" s="576" t="s">
        <v>479</v>
      </c>
      <c r="D366" s="576" t="s">
        <v>620</v>
      </c>
      <c r="E366" s="576" t="s">
        <v>1210</v>
      </c>
      <c r="F366" s="576" t="s">
        <v>1223</v>
      </c>
      <c r="G366" s="576" t="s">
        <v>1224</v>
      </c>
      <c r="H366" s="585"/>
      <c r="I366" s="585"/>
      <c r="J366" s="576"/>
      <c r="K366" s="576"/>
      <c r="L366" s="585">
        <v>3.1800000000000006</v>
      </c>
      <c r="M366" s="585">
        <v>308.60999999999996</v>
      </c>
      <c r="N366" s="576"/>
      <c r="O366" s="576">
        <v>97.047169811320728</v>
      </c>
      <c r="P366" s="585"/>
      <c r="Q366" s="585"/>
      <c r="R366" s="581"/>
      <c r="S366" s="586"/>
    </row>
    <row r="367" spans="1:19" ht="14.45" customHeight="1" x14ac:dyDescent="0.2">
      <c r="A367" s="575" t="s">
        <v>1208</v>
      </c>
      <c r="B367" s="576" t="s">
        <v>1209</v>
      </c>
      <c r="C367" s="576" t="s">
        <v>479</v>
      </c>
      <c r="D367" s="576" t="s">
        <v>620</v>
      </c>
      <c r="E367" s="576" t="s">
        <v>1210</v>
      </c>
      <c r="F367" s="576" t="s">
        <v>1225</v>
      </c>
      <c r="G367" s="576" t="s">
        <v>1224</v>
      </c>
      <c r="H367" s="585"/>
      <c r="I367" s="585"/>
      <c r="J367" s="576"/>
      <c r="K367" s="576"/>
      <c r="L367" s="585">
        <v>3.55</v>
      </c>
      <c r="M367" s="585">
        <v>431.68000000000006</v>
      </c>
      <c r="N367" s="576"/>
      <c r="O367" s="576">
        <v>121.60000000000002</v>
      </c>
      <c r="P367" s="585"/>
      <c r="Q367" s="585"/>
      <c r="R367" s="581"/>
      <c r="S367" s="586"/>
    </row>
    <row r="368" spans="1:19" ht="14.45" customHeight="1" x14ac:dyDescent="0.2">
      <c r="A368" s="575" t="s">
        <v>1208</v>
      </c>
      <c r="B368" s="576" t="s">
        <v>1209</v>
      </c>
      <c r="C368" s="576" t="s">
        <v>479</v>
      </c>
      <c r="D368" s="576" t="s">
        <v>620</v>
      </c>
      <c r="E368" s="576" t="s">
        <v>1210</v>
      </c>
      <c r="F368" s="576" t="s">
        <v>1226</v>
      </c>
      <c r="G368" s="576" t="s">
        <v>1227</v>
      </c>
      <c r="H368" s="585"/>
      <c r="I368" s="585"/>
      <c r="J368" s="576"/>
      <c r="K368" s="576"/>
      <c r="L368" s="585">
        <v>166.4</v>
      </c>
      <c r="M368" s="585">
        <v>9052.1899999999987</v>
      </c>
      <c r="N368" s="576"/>
      <c r="O368" s="576">
        <v>54.400180288461527</v>
      </c>
      <c r="P368" s="585"/>
      <c r="Q368" s="585"/>
      <c r="R368" s="581"/>
      <c r="S368" s="586"/>
    </row>
    <row r="369" spans="1:19" ht="14.45" customHeight="1" x14ac:dyDescent="0.2">
      <c r="A369" s="575" t="s">
        <v>1208</v>
      </c>
      <c r="B369" s="576" t="s">
        <v>1209</v>
      </c>
      <c r="C369" s="576" t="s">
        <v>479</v>
      </c>
      <c r="D369" s="576" t="s">
        <v>620</v>
      </c>
      <c r="E369" s="576" t="s">
        <v>1210</v>
      </c>
      <c r="F369" s="576" t="s">
        <v>1228</v>
      </c>
      <c r="G369" s="576" t="s">
        <v>1229</v>
      </c>
      <c r="H369" s="585"/>
      <c r="I369" s="585"/>
      <c r="J369" s="576"/>
      <c r="K369" s="576"/>
      <c r="L369" s="585">
        <v>1.06</v>
      </c>
      <c r="M369" s="585">
        <v>102.06</v>
      </c>
      <c r="N369" s="576"/>
      <c r="O369" s="576">
        <v>96.283018867924525</v>
      </c>
      <c r="P369" s="585"/>
      <c r="Q369" s="585"/>
      <c r="R369" s="581"/>
      <c r="S369" s="586"/>
    </row>
    <row r="370" spans="1:19" ht="14.45" customHeight="1" x14ac:dyDescent="0.2">
      <c r="A370" s="575" t="s">
        <v>1208</v>
      </c>
      <c r="B370" s="576" t="s">
        <v>1209</v>
      </c>
      <c r="C370" s="576" t="s">
        <v>479</v>
      </c>
      <c r="D370" s="576" t="s">
        <v>620</v>
      </c>
      <c r="E370" s="576" t="s">
        <v>1210</v>
      </c>
      <c r="F370" s="576" t="s">
        <v>1230</v>
      </c>
      <c r="G370" s="576" t="s">
        <v>1231</v>
      </c>
      <c r="H370" s="585"/>
      <c r="I370" s="585"/>
      <c r="J370" s="576"/>
      <c r="K370" s="576"/>
      <c r="L370" s="585">
        <v>17.2</v>
      </c>
      <c r="M370" s="585">
        <v>935.67999999999984</v>
      </c>
      <c r="N370" s="576"/>
      <c r="O370" s="576">
        <v>54.399999999999991</v>
      </c>
      <c r="P370" s="585"/>
      <c r="Q370" s="585"/>
      <c r="R370" s="581"/>
      <c r="S370" s="586"/>
    </row>
    <row r="371" spans="1:19" ht="14.45" customHeight="1" x14ac:dyDescent="0.2">
      <c r="A371" s="575" t="s">
        <v>1208</v>
      </c>
      <c r="B371" s="576" t="s">
        <v>1209</v>
      </c>
      <c r="C371" s="576" t="s">
        <v>479</v>
      </c>
      <c r="D371" s="576" t="s">
        <v>620</v>
      </c>
      <c r="E371" s="576" t="s">
        <v>1196</v>
      </c>
      <c r="F371" s="576" t="s">
        <v>1234</v>
      </c>
      <c r="G371" s="576" t="s">
        <v>1235</v>
      </c>
      <c r="H371" s="585">
        <v>2</v>
      </c>
      <c r="I371" s="585">
        <v>244</v>
      </c>
      <c r="J371" s="576"/>
      <c r="K371" s="576">
        <v>122</v>
      </c>
      <c r="L371" s="585">
        <v>26</v>
      </c>
      <c r="M371" s="585">
        <v>3198</v>
      </c>
      <c r="N371" s="576"/>
      <c r="O371" s="576">
        <v>123</v>
      </c>
      <c r="P371" s="585"/>
      <c r="Q371" s="585"/>
      <c r="R371" s="581"/>
      <c r="S371" s="586"/>
    </row>
    <row r="372" spans="1:19" ht="14.45" customHeight="1" x14ac:dyDescent="0.2">
      <c r="A372" s="575" t="s">
        <v>1208</v>
      </c>
      <c r="B372" s="576" t="s">
        <v>1209</v>
      </c>
      <c r="C372" s="576" t="s">
        <v>479</v>
      </c>
      <c r="D372" s="576" t="s">
        <v>620</v>
      </c>
      <c r="E372" s="576" t="s">
        <v>1196</v>
      </c>
      <c r="F372" s="576" t="s">
        <v>1236</v>
      </c>
      <c r="G372" s="576" t="s">
        <v>1237</v>
      </c>
      <c r="H372" s="585">
        <v>1258</v>
      </c>
      <c r="I372" s="585">
        <v>47804</v>
      </c>
      <c r="J372" s="576"/>
      <c r="K372" s="576">
        <v>38</v>
      </c>
      <c r="L372" s="585">
        <v>1095</v>
      </c>
      <c r="M372" s="585">
        <v>41610</v>
      </c>
      <c r="N372" s="576"/>
      <c r="O372" s="576">
        <v>38</v>
      </c>
      <c r="P372" s="585">
        <v>102</v>
      </c>
      <c r="Q372" s="585">
        <v>4080</v>
      </c>
      <c r="R372" s="581"/>
      <c r="S372" s="586">
        <v>40</v>
      </c>
    </row>
    <row r="373" spans="1:19" ht="14.45" customHeight="1" x14ac:dyDescent="0.2">
      <c r="A373" s="575" t="s">
        <v>1208</v>
      </c>
      <c r="B373" s="576" t="s">
        <v>1209</v>
      </c>
      <c r="C373" s="576" t="s">
        <v>479</v>
      </c>
      <c r="D373" s="576" t="s">
        <v>620</v>
      </c>
      <c r="E373" s="576" t="s">
        <v>1196</v>
      </c>
      <c r="F373" s="576" t="s">
        <v>1238</v>
      </c>
      <c r="G373" s="576" t="s">
        <v>1239</v>
      </c>
      <c r="H373" s="585">
        <v>200</v>
      </c>
      <c r="I373" s="585">
        <v>2000</v>
      </c>
      <c r="J373" s="576"/>
      <c r="K373" s="576">
        <v>10</v>
      </c>
      <c r="L373" s="585">
        <v>291</v>
      </c>
      <c r="M373" s="585">
        <v>2910</v>
      </c>
      <c r="N373" s="576"/>
      <c r="O373" s="576">
        <v>10</v>
      </c>
      <c r="P373" s="585">
        <v>484</v>
      </c>
      <c r="Q373" s="585">
        <v>4840</v>
      </c>
      <c r="R373" s="581"/>
      <c r="S373" s="586">
        <v>10</v>
      </c>
    </row>
    <row r="374" spans="1:19" ht="14.45" customHeight="1" x14ac:dyDescent="0.2">
      <c r="A374" s="575" t="s">
        <v>1208</v>
      </c>
      <c r="B374" s="576" t="s">
        <v>1209</v>
      </c>
      <c r="C374" s="576" t="s">
        <v>479</v>
      </c>
      <c r="D374" s="576" t="s">
        <v>620</v>
      </c>
      <c r="E374" s="576" t="s">
        <v>1196</v>
      </c>
      <c r="F374" s="576" t="s">
        <v>1240</v>
      </c>
      <c r="G374" s="576" t="s">
        <v>1241</v>
      </c>
      <c r="H374" s="585">
        <v>18</v>
      </c>
      <c r="I374" s="585">
        <v>90</v>
      </c>
      <c r="J374" s="576"/>
      <c r="K374" s="576">
        <v>5</v>
      </c>
      <c r="L374" s="585">
        <v>7</v>
      </c>
      <c r="M374" s="585">
        <v>35</v>
      </c>
      <c r="N374" s="576"/>
      <c r="O374" s="576">
        <v>5</v>
      </c>
      <c r="P374" s="585"/>
      <c r="Q374" s="585"/>
      <c r="R374" s="581"/>
      <c r="S374" s="586"/>
    </row>
    <row r="375" spans="1:19" ht="14.45" customHeight="1" x14ac:dyDescent="0.2">
      <c r="A375" s="575" t="s">
        <v>1208</v>
      </c>
      <c r="B375" s="576" t="s">
        <v>1209</v>
      </c>
      <c r="C375" s="576" t="s">
        <v>479</v>
      </c>
      <c r="D375" s="576" t="s">
        <v>620</v>
      </c>
      <c r="E375" s="576" t="s">
        <v>1196</v>
      </c>
      <c r="F375" s="576" t="s">
        <v>1242</v>
      </c>
      <c r="G375" s="576" t="s">
        <v>1243</v>
      </c>
      <c r="H375" s="585">
        <v>25</v>
      </c>
      <c r="I375" s="585">
        <v>125</v>
      </c>
      <c r="J375" s="576"/>
      <c r="K375" s="576">
        <v>5</v>
      </c>
      <c r="L375" s="585">
        <v>29</v>
      </c>
      <c r="M375" s="585">
        <v>145</v>
      </c>
      <c r="N375" s="576"/>
      <c r="O375" s="576">
        <v>5</v>
      </c>
      <c r="P375" s="585"/>
      <c r="Q375" s="585"/>
      <c r="R375" s="581"/>
      <c r="S375" s="586"/>
    </row>
    <row r="376" spans="1:19" ht="14.45" customHeight="1" x14ac:dyDescent="0.2">
      <c r="A376" s="575" t="s">
        <v>1208</v>
      </c>
      <c r="B376" s="576" t="s">
        <v>1209</v>
      </c>
      <c r="C376" s="576" t="s">
        <v>479</v>
      </c>
      <c r="D376" s="576" t="s">
        <v>620</v>
      </c>
      <c r="E376" s="576" t="s">
        <v>1196</v>
      </c>
      <c r="F376" s="576" t="s">
        <v>1244</v>
      </c>
      <c r="G376" s="576" t="s">
        <v>1245</v>
      </c>
      <c r="H376" s="585">
        <v>338</v>
      </c>
      <c r="I376" s="585">
        <v>25350</v>
      </c>
      <c r="J376" s="576"/>
      <c r="K376" s="576">
        <v>75</v>
      </c>
      <c r="L376" s="585">
        <v>391</v>
      </c>
      <c r="M376" s="585">
        <v>29716</v>
      </c>
      <c r="N376" s="576"/>
      <c r="O376" s="576">
        <v>76</v>
      </c>
      <c r="P376" s="585">
        <v>522</v>
      </c>
      <c r="Q376" s="585">
        <v>42282</v>
      </c>
      <c r="R376" s="581"/>
      <c r="S376" s="586">
        <v>81</v>
      </c>
    </row>
    <row r="377" spans="1:19" ht="14.45" customHeight="1" x14ac:dyDescent="0.2">
      <c r="A377" s="575" t="s">
        <v>1208</v>
      </c>
      <c r="B377" s="576" t="s">
        <v>1209</v>
      </c>
      <c r="C377" s="576" t="s">
        <v>479</v>
      </c>
      <c r="D377" s="576" t="s">
        <v>620</v>
      </c>
      <c r="E377" s="576" t="s">
        <v>1196</v>
      </c>
      <c r="F377" s="576" t="s">
        <v>1246</v>
      </c>
      <c r="G377" s="576" t="s">
        <v>1247</v>
      </c>
      <c r="H377" s="585"/>
      <c r="I377" s="585"/>
      <c r="J377" s="576"/>
      <c r="K377" s="576"/>
      <c r="L377" s="585">
        <v>0</v>
      </c>
      <c r="M377" s="585">
        <v>0</v>
      </c>
      <c r="N377" s="576"/>
      <c r="O377" s="576"/>
      <c r="P377" s="585"/>
      <c r="Q377" s="585"/>
      <c r="R377" s="581"/>
      <c r="S377" s="586"/>
    </row>
    <row r="378" spans="1:19" ht="14.45" customHeight="1" x14ac:dyDescent="0.2">
      <c r="A378" s="575" t="s">
        <v>1208</v>
      </c>
      <c r="B378" s="576" t="s">
        <v>1209</v>
      </c>
      <c r="C378" s="576" t="s">
        <v>479</v>
      </c>
      <c r="D378" s="576" t="s">
        <v>620</v>
      </c>
      <c r="E378" s="576" t="s">
        <v>1196</v>
      </c>
      <c r="F378" s="576" t="s">
        <v>1248</v>
      </c>
      <c r="G378" s="576" t="s">
        <v>1249</v>
      </c>
      <c r="H378" s="585">
        <v>243</v>
      </c>
      <c r="I378" s="585">
        <v>43497</v>
      </c>
      <c r="J378" s="576"/>
      <c r="K378" s="576">
        <v>179</v>
      </c>
      <c r="L378" s="585">
        <v>195</v>
      </c>
      <c r="M378" s="585">
        <v>35100</v>
      </c>
      <c r="N378" s="576"/>
      <c r="O378" s="576">
        <v>180</v>
      </c>
      <c r="P378" s="585">
        <v>196</v>
      </c>
      <c r="Q378" s="585">
        <v>38024</v>
      </c>
      <c r="R378" s="581"/>
      <c r="S378" s="586">
        <v>194</v>
      </c>
    </row>
    <row r="379" spans="1:19" ht="14.45" customHeight="1" x14ac:dyDescent="0.2">
      <c r="A379" s="575" t="s">
        <v>1208</v>
      </c>
      <c r="B379" s="576" t="s">
        <v>1209</v>
      </c>
      <c r="C379" s="576" t="s">
        <v>479</v>
      </c>
      <c r="D379" s="576" t="s">
        <v>620</v>
      </c>
      <c r="E379" s="576" t="s">
        <v>1196</v>
      </c>
      <c r="F379" s="576" t="s">
        <v>1250</v>
      </c>
      <c r="G379" s="576" t="s">
        <v>1251</v>
      </c>
      <c r="H379" s="585"/>
      <c r="I379" s="585"/>
      <c r="J379" s="576"/>
      <c r="K379" s="576"/>
      <c r="L379" s="585">
        <v>5</v>
      </c>
      <c r="M379" s="585">
        <v>1380</v>
      </c>
      <c r="N379" s="576"/>
      <c r="O379" s="576">
        <v>276</v>
      </c>
      <c r="P379" s="585"/>
      <c r="Q379" s="585"/>
      <c r="R379" s="581"/>
      <c r="S379" s="586"/>
    </row>
    <row r="380" spans="1:19" ht="14.45" customHeight="1" x14ac:dyDescent="0.2">
      <c r="A380" s="575" t="s">
        <v>1208</v>
      </c>
      <c r="B380" s="576" t="s">
        <v>1209</v>
      </c>
      <c r="C380" s="576" t="s">
        <v>479</v>
      </c>
      <c r="D380" s="576" t="s">
        <v>620</v>
      </c>
      <c r="E380" s="576" t="s">
        <v>1196</v>
      </c>
      <c r="F380" s="576" t="s">
        <v>1252</v>
      </c>
      <c r="G380" s="576" t="s">
        <v>1253</v>
      </c>
      <c r="H380" s="585">
        <v>408</v>
      </c>
      <c r="I380" s="585">
        <v>13600.01</v>
      </c>
      <c r="J380" s="576"/>
      <c r="K380" s="576">
        <v>33.333357843137257</v>
      </c>
      <c r="L380" s="585">
        <v>519</v>
      </c>
      <c r="M380" s="585">
        <v>18905.55</v>
      </c>
      <c r="N380" s="576"/>
      <c r="O380" s="576">
        <v>36.426878612716763</v>
      </c>
      <c r="P380" s="585">
        <v>988</v>
      </c>
      <c r="Q380" s="585">
        <v>45008.89</v>
      </c>
      <c r="R380" s="581"/>
      <c r="S380" s="586">
        <v>45.555556680161942</v>
      </c>
    </row>
    <row r="381" spans="1:19" ht="14.45" customHeight="1" x14ac:dyDescent="0.2">
      <c r="A381" s="575" t="s">
        <v>1208</v>
      </c>
      <c r="B381" s="576" t="s">
        <v>1209</v>
      </c>
      <c r="C381" s="576" t="s">
        <v>479</v>
      </c>
      <c r="D381" s="576" t="s">
        <v>620</v>
      </c>
      <c r="E381" s="576" t="s">
        <v>1196</v>
      </c>
      <c r="F381" s="576" t="s">
        <v>1254</v>
      </c>
      <c r="G381" s="576" t="s">
        <v>1255</v>
      </c>
      <c r="H381" s="585"/>
      <c r="I381" s="585"/>
      <c r="J381" s="576"/>
      <c r="K381" s="576"/>
      <c r="L381" s="585"/>
      <c r="M381" s="585"/>
      <c r="N381" s="576"/>
      <c r="O381" s="576"/>
      <c r="P381" s="585">
        <v>1</v>
      </c>
      <c r="Q381" s="585">
        <v>39</v>
      </c>
      <c r="R381" s="581"/>
      <c r="S381" s="586">
        <v>39</v>
      </c>
    </row>
    <row r="382" spans="1:19" ht="14.45" customHeight="1" x14ac:dyDescent="0.2">
      <c r="A382" s="575" t="s">
        <v>1208</v>
      </c>
      <c r="B382" s="576" t="s">
        <v>1209</v>
      </c>
      <c r="C382" s="576" t="s">
        <v>479</v>
      </c>
      <c r="D382" s="576" t="s">
        <v>620</v>
      </c>
      <c r="E382" s="576" t="s">
        <v>1196</v>
      </c>
      <c r="F382" s="576" t="s">
        <v>1256</v>
      </c>
      <c r="G382" s="576" t="s">
        <v>1257</v>
      </c>
      <c r="H382" s="585">
        <v>1430</v>
      </c>
      <c r="I382" s="585">
        <v>193050</v>
      </c>
      <c r="J382" s="576"/>
      <c r="K382" s="576">
        <v>135</v>
      </c>
      <c r="L382" s="585">
        <v>1194</v>
      </c>
      <c r="M382" s="585">
        <v>163578</v>
      </c>
      <c r="N382" s="576"/>
      <c r="O382" s="576">
        <v>137</v>
      </c>
      <c r="P382" s="585"/>
      <c r="Q382" s="585"/>
      <c r="R382" s="581"/>
      <c r="S382" s="586"/>
    </row>
    <row r="383" spans="1:19" ht="14.45" customHeight="1" x14ac:dyDescent="0.2">
      <c r="A383" s="575" t="s">
        <v>1208</v>
      </c>
      <c r="B383" s="576" t="s">
        <v>1209</v>
      </c>
      <c r="C383" s="576" t="s">
        <v>479</v>
      </c>
      <c r="D383" s="576" t="s">
        <v>620</v>
      </c>
      <c r="E383" s="576" t="s">
        <v>1196</v>
      </c>
      <c r="F383" s="576" t="s">
        <v>1258</v>
      </c>
      <c r="G383" s="576" t="s">
        <v>1259</v>
      </c>
      <c r="H383" s="585">
        <v>34</v>
      </c>
      <c r="I383" s="585">
        <v>2550</v>
      </c>
      <c r="J383" s="576"/>
      <c r="K383" s="576">
        <v>75</v>
      </c>
      <c r="L383" s="585">
        <v>45</v>
      </c>
      <c r="M383" s="585">
        <v>3420</v>
      </c>
      <c r="N383" s="576"/>
      <c r="O383" s="576">
        <v>76</v>
      </c>
      <c r="P383" s="585">
        <v>79</v>
      </c>
      <c r="Q383" s="585">
        <v>6399</v>
      </c>
      <c r="R383" s="581"/>
      <c r="S383" s="586">
        <v>81</v>
      </c>
    </row>
    <row r="384" spans="1:19" ht="14.45" customHeight="1" x14ac:dyDescent="0.2">
      <c r="A384" s="575" t="s">
        <v>1208</v>
      </c>
      <c r="B384" s="576" t="s">
        <v>1209</v>
      </c>
      <c r="C384" s="576" t="s">
        <v>479</v>
      </c>
      <c r="D384" s="576" t="s">
        <v>620</v>
      </c>
      <c r="E384" s="576" t="s">
        <v>1196</v>
      </c>
      <c r="F384" s="576" t="s">
        <v>1260</v>
      </c>
      <c r="G384" s="576" t="s">
        <v>1261</v>
      </c>
      <c r="H384" s="585">
        <v>171</v>
      </c>
      <c r="I384" s="585">
        <v>61218</v>
      </c>
      <c r="J384" s="576"/>
      <c r="K384" s="576">
        <v>358</v>
      </c>
      <c r="L384" s="585">
        <v>256</v>
      </c>
      <c r="M384" s="585">
        <v>92160</v>
      </c>
      <c r="N384" s="576"/>
      <c r="O384" s="576">
        <v>360</v>
      </c>
      <c r="P384" s="585">
        <v>320</v>
      </c>
      <c r="Q384" s="585">
        <v>124160</v>
      </c>
      <c r="R384" s="581"/>
      <c r="S384" s="586">
        <v>388</v>
      </c>
    </row>
    <row r="385" spans="1:19" ht="14.45" customHeight="1" x14ac:dyDescent="0.2">
      <c r="A385" s="575" t="s">
        <v>1208</v>
      </c>
      <c r="B385" s="576" t="s">
        <v>1209</v>
      </c>
      <c r="C385" s="576" t="s">
        <v>479</v>
      </c>
      <c r="D385" s="576" t="s">
        <v>620</v>
      </c>
      <c r="E385" s="576" t="s">
        <v>1196</v>
      </c>
      <c r="F385" s="576" t="s">
        <v>1262</v>
      </c>
      <c r="G385" s="576" t="s">
        <v>1263</v>
      </c>
      <c r="H385" s="585">
        <v>502</v>
      </c>
      <c r="I385" s="585">
        <v>113452</v>
      </c>
      <c r="J385" s="576"/>
      <c r="K385" s="576">
        <v>226</v>
      </c>
      <c r="L385" s="585">
        <v>411</v>
      </c>
      <c r="M385" s="585">
        <v>93708</v>
      </c>
      <c r="N385" s="576"/>
      <c r="O385" s="576">
        <v>228</v>
      </c>
      <c r="P385" s="585">
        <v>1059</v>
      </c>
      <c r="Q385" s="585">
        <v>257337</v>
      </c>
      <c r="R385" s="581"/>
      <c r="S385" s="586">
        <v>243</v>
      </c>
    </row>
    <row r="386" spans="1:19" ht="14.45" customHeight="1" x14ac:dyDescent="0.2">
      <c r="A386" s="575" t="s">
        <v>1208</v>
      </c>
      <c r="B386" s="576" t="s">
        <v>1209</v>
      </c>
      <c r="C386" s="576" t="s">
        <v>479</v>
      </c>
      <c r="D386" s="576" t="s">
        <v>620</v>
      </c>
      <c r="E386" s="576" t="s">
        <v>1196</v>
      </c>
      <c r="F386" s="576" t="s">
        <v>1264</v>
      </c>
      <c r="G386" s="576" t="s">
        <v>1265</v>
      </c>
      <c r="H386" s="585">
        <v>2</v>
      </c>
      <c r="I386" s="585">
        <v>156</v>
      </c>
      <c r="J386" s="576"/>
      <c r="K386" s="576">
        <v>78</v>
      </c>
      <c r="L386" s="585">
        <v>26</v>
      </c>
      <c r="M386" s="585">
        <v>2054</v>
      </c>
      <c r="N386" s="576"/>
      <c r="O386" s="576">
        <v>79</v>
      </c>
      <c r="P386" s="585"/>
      <c r="Q386" s="585"/>
      <c r="R386" s="581"/>
      <c r="S386" s="586"/>
    </row>
    <row r="387" spans="1:19" ht="14.45" customHeight="1" x14ac:dyDescent="0.2">
      <c r="A387" s="575" t="s">
        <v>1208</v>
      </c>
      <c r="B387" s="576" t="s">
        <v>1209</v>
      </c>
      <c r="C387" s="576" t="s">
        <v>479</v>
      </c>
      <c r="D387" s="576" t="s">
        <v>620</v>
      </c>
      <c r="E387" s="576" t="s">
        <v>1196</v>
      </c>
      <c r="F387" s="576" t="s">
        <v>1270</v>
      </c>
      <c r="G387" s="576" t="s">
        <v>1271</v>
      </c>
      <c r="H387" s="585">
        <v>56</v>
      </c>
      <c r="I387" s="585">
        <v>39592</v>
      </c>
      <c r="J387" s="576"/>
      <c r="K387" s="576">
        <v>707</v>
      </c>
      <c r="L387" s="585">
        <v>71</v>
      </c>
      <c r="M387" s="585">
        <v>50481</v>
      </c>
      <c r="N387" s="576"/>
      <c r="O387" s="576">
        <v>711</v>
      </c>
      <c r="P387" s="585">
        <v>490</v>
      </c>
      <c r="Q387" s="585">
        <v>376320</v>
      </c>
      <c r="R387" s="581"/>
      <c r="S387" s="586">
        <v>768</v>
      </c>
    </row>
    <row r="388" spans="1:19" ht="14.45" customHeight="1" x14ac:dyDescent="0.2">
      <c r="A388" s="575" t="s">
        <v>1208</v>
      </c>
      <c r="B388" s="576" t="s">
        <v>1209</v>
      </c>
      <c r="C388" s="576" t="s">
        <v>479</v>
      </c>
      <c r="D388" s="576" t="s">
        <v>620</v>
      </c>
      <c r="E388" s="576" t="s">
        <v>1196</v>
      </c>
      <c r="F388" s="576" t="s">
        <v>1272</v>
      </c>
      <c r="G388" s="576" t="s">
        <v>1273</v>
      </c>
      <c r="H388" s="585">
        <v>208</v>
      </c>
      <c r="I388" s="585">
        <v>48464</v>
      </c>
      <c r="J388" s="576"/>
      <c r="K388" s="576">
        <v>233</v>
      </c>
      <c r="L388" s="585">
        <v>245</v>
      </c>
      <c r="M388" s="585">
        <v>57575</v>
      </c>
      <c r="N388" s="576"/>
      <c r="O388" s="576">
        <v>235</v>
      </c>
      <c r="P388" s="585">
        <v>1392</v>
      </c>
      <c r="Q388" s="585">
        <v>353568</v>
      </c>
      <c r="R388" s="581"/>
      <c r="S388" s="586">
        <v>254</v>
      </c>
    </row>
    <row r="389" spans="1:19" ht="14.45" customHeight="1" x14ac:dyDescent="0.2">
      <c r="A389" s="575" t="s">
        <v>1208</v>
      </c>
      <c r="B389" s="576" t="s">
        <v>1209</v>
      </c>
      <c r="C389" s="576" t="s">
        <v>479</v>
      </c>
      <c r="D389" s="576" t="s">
        <v>620</v>
      </c>
      <c r="E389" s="576" t="s">
        <v>1196</v>
      </c>
      <c r="F389" s="576" t="s">
        <v>1276</v>
      </c>
      <c r="G389" s="576" t="s">
        <v>1277</v>
      </c>
      <c r="H389" s="585"/>
      <c r="I389" s="585"/>
      <c r="J389" s="576"/>
      <c r="K389" s="576"/>
      <c r="L389" s="585">
        <v>1</v>
      </c>
      <c r="M389" s="585">
        <v>1436</v>
      </c>
      <c r="N389" s="576"/>
      <c r="O389" s="576">
        <v>1436</v>
      </c>
      <c r="P389" s="585"/>
      <c r="Q389" s="585"/>
      <c r="R389" s="581"/>
      <c r="S389" s="586"/>
    </row>
    <row r="390" spans="1:19" ht="14.45" customHeight="1" x14ac:dyDescent="0.2">
      <c r="A390" s="575" t="s">
        <v>1208</v>
      </c>
      <c r="B390" s="576" t="s">
        <v>1209</v>
      </c>
      <c r="C390" s="576" t="s">
        <v>479</v>
      </c>
      <c r="D390" s="576" t="s">
        <v>620</v>
      </c>
      <c r="E390" s="576" t="s">
        <v>1196</v>
      </c>
      <c r="F390" s="576" t="s">
        <v>1278</v>
      </c>
      <c r="G390" s="576" t="s">
        <v>1279</v>
      </c>
      <c r="H390" s="585"/>
      <c r="I390" s="585"/>
      <c r="J390" s="576"/>
      <c r="K390" s="576"/>
      <c r="L390" s="585"/>
      <c r="M390" s="585"/>
      <c r="N390" s="576"/>
      <c r="O390" s="576"/>
      <c r="P390" s="585">
        <v>1</v>
      </c>
      <c r="Q390" s="585">
        <v>117</v>
      </c>
      <c r="R390" s="581"/>
      <c r="S390" s="586">
        <v>117</v>
      </c>
    </row>
    <row r="391" spans="1:19" ht="14.45" customHeight="1" x14ac:dyDescent="0.2">
      <c r="A391" s="575" t="s">
        <v>1208</v>
      </c>
      <c r="B391" s="576" t="s">
        <v>1209</v>
      </c>
      <c r="C391" s="576" t="s">
        <v>479</v>
      </c>
      <c r="D391" s="576" t="s">
        <v>1043</v>
      </c>
      <c r="E391" s="576" t="s">
        <v>1196</v>
      </c>
      <c r="F391" s="576" t="s">
        <v>1236</v>
      </c>
      <c r="G391" s="576" t="s">
        <v>1237</v>
      </c>
      <c r="H391" s="585"/>
      <c r="I391" s="585"/>
      <c r="J391" s="576"/>
      <c r="K391" s="576"/>
      <c r="L391" s="585"/>
      <c r="M391" s="585"/>
      <c r="N391" s="576"/>
      <c r="O391" s="576"/>
      <c r="P391" s="585">
        <v>2</v>
      </c>
      <c r="Q391" s="585">
        <v>80</v>
      </c>
      <c r="R391" s="581"/>
      <c r="S391" s="586">
        <v>40</v>
      </c>
    </row>
    <row r="392" spans="1:19" ht="14.45" customHeight="1" x14ac:dyDescent="0.2">
      <c r="A392" s="575" t="s">
        <v>1208</v>
      </c>
      <c r="B392" s="576" t="s">
        <v>1209</v>
      </c>
      <c r="C392" s="576" t="s">
        <v>479</v>
      </c>
      <c r="D392" s="576" t="s">
        <v>1076</v>
      </c>
      <c r="E392" s="576" t="s">
        <v>1210</v>
      </c>
      <c r="F392" s="576" t="s">
        <v>1211</v>
      </c>
      <c r="G392" s="576" t="s">
        <v>1212</v>
      </c>
      <c r="H392" s="585">
        <v>7</v>
      </c>
      <c r="I392" s="585">
        <v>379.84</v>
      </c>
      <c r="J392" s="576"/>
      <c r="K392" s="576">
        <v>54.262857142857136</v>
      </c>
      <c r="L392" s="585">
        <v>2</v>
      </c>
      <c r="M392" s="585">
        <v>108.8</v>
      </c>
      <c r="N392" s="576"/>
      <c r="O392" s="576">
        <v>54.4</v>
      </c>
      <c r="P392" s="585"/>
      <c r="Q392" s="585"/>
      <c r="R392" s="581"/>
      <c r="S392" s="586"/>
    </row>
    <row r="393" spans="1:19" ht="14.45" customHeight="1" x14ac:dyDescent="0.2">
      <c r="A393" s="575" t="s">
        <v>1208</v>
      </c>
      <c r="B393" s="576" t="s">
        <v>1209</v>
      </c>
      <c r="C393" s="576" t="s">
        <v>479</v>
      </c>
      <c r="D393" s="576" t="s">
        <v>1076</v>
      </c>
      <c r="E393" s="576" t="s">
        <v>1210</v>
      </c>
      <c r="F393" s="576" t="s">
        <v>1215</v>
      </c>
      <c r="G393" s="576" t="s">
        <v>1216</v>
      </c>
      <c r="H393" s="585">
        <v>0.4</v>
      </c>
      <c r="I393" s="585">
        <v>20.259999999999998</v>
      </c>
      <c r="J393" s="576"/>
      <c r="K393" s="576">
        <v>50.649999999999991</v>
      </c>
      <c r="L393" s="585">
        <v>0.1</v>
      </c>
      <c r="M393" s="585">
        <v>5.07</v>
      </c>
      <c r="N393" s="576"/>
      <c r="O393" s="576">
        <v>50.7</v>
      </c>
      <c r="P393" s="585"/>
      <c r="Q393" s="585"/>
      <c r="R393" s="581"/>
      <c r="S393" s="586"/>
    </row>
    <row r="394" spans="1:19" ht="14.45" customHeight="1" x14ac:dyDescent="0.2">
      <c r="A394" s="575" t="s">
        <v>1208</v>
      </c>
      <c r="B394" s="576" t="s">
        <v>1209</v>
      </c>
      <c r="C394" s="576" t="s">
        <v>479</v>
      </c>
      <c r="D394" s="576" t="s">
        <v>1076</v>
      </c>
      <c r="E394" s="576" t="s">
        <v>1210</v>
      </c>
      <c r="F394" s="576" t="s">
        <v>1217</v>
      </c>
      <c r="G394" s="576" t="s">
        <v>1218</v>
      </c>
      <c r="H394" s="585">
        <v>0.1</v>
      </c>
      <c r="I394" s="585">
        <v>17.7</v>
      </c>
      <c r="J394" s="576"/>
      <c r="K394" s="576">
        <v>176.99999999999997</v>
      </c>
      <c r="L394" s="585"/>
      <c r="M394" s="585"/>
      <c r="N394" s="576"/>
      <c r="O394" s="576"/>
      <c r="P394" s="585"/>
      <c r="Q394" s="585"/>
      <c r="R394" s="581"/>
      <c r="S394" s="586"/>
    </row>
    <row r="395" spans="1:19" ht="14.45" customHeight="1" x14ac:dyDescent="0.2">
      <c r="A395" s="575" t="s">
        <v>1208</v>
      </c>
      <c r="B395" s="576" t="s">
        <v>1209</v>
      </c>
      <c r="C395" s="576" t="s">
        <v>479</v>
      </c>
      <c r="D395" s="576" t="s">
        <v>1076</v>
      </c>
      <c r="E395" s="576" t="s">
        <v>1210</v>
      </c>
      <c r="F395" s="576" t="s">
        <v>1219</v>
      </c>
      <c r="G395" s="576" t="s">
        <v>574</v>
      </c>
      <c r="H395" s="585">
        <v>1.35</v>
      </c>
      <c r="I395" s="585">
        <v>6.48</v>
      </c>
      <c r="J395" s="576"/>
      <c r="K395" s="576">
        <v>4.8</v>
      </c>
      <c r="L395" s="585">
        <v>1.7000000000000002</v>
      </c>
      <c r="M395" s="585">
        <v>8.23</v>
      </c>
      <c r="N395" s="576"/>
      <c r="O395" s="576">
        <v>4.841176470588235</v>
      </c>
      <c r="P395" s="585"/>
      <c r="Q395" s="585"/>
      <c r="R395" s="581"/>
      <c r="S395" s="586"/>
    </row>
    <row r="396" spans="1:19" ht="14.45" customHeight="1" x14ac:dyDescent="0.2">
      <c r="A396" s="575" t="s">
        <v>1208</v>
      </c>
      <c r="B396" s="576" t="s">
        <v>1209</v>
      </c>
      <c r="C396" s="576" t="s">
        <v>479</v>
      </c>
      <c r="D396" s="576" t="s">
        <v>1076</v>
      </c>
      <c r="E396" s="576" t="s">
        <v>1210</v>
      </c>
      <c r="F396" s="576" t="s">
        <v>1219</v>
      </c>
      <c r="G396" s="576" t="s">
        <v>1220</v>
      </c>
      <c r="H396" s="585">
        <v>0.5</v>
      </c>
      <c r="I396" s="585">
        <v>2.4000000000000004</v>
      </c>
      <c r="J396" s="576"/>
      <c r="K396" s="576">
        <v>4.8000000000000007</v>
      </c>
      <c r="L396" s="585">
        <v>0.25</v>
      </c>
      <c r="M396" s="585">
        <v>1.2</v>
      </c>
      <c r="N396" s="576"/>
      <c r="O396" s="576">
        <v>4.8</v>
      </c>
      <c r="P396" s="585"/>
      <c r="Q396" s="585"/>
      <c r="R396" s="581"/>
      <c r="S396" s="586"/>
    </row>
    <row r="397" spans="1:19" ht="14.45" customHeight="1" x14ac:dyDescent="0.2">
      <c r="A397" s="575" t="s">
        <v>1208</v>
      </c>
      <c r="B397" s="576" t="s">
        <v>1209</v>
      </c>
      <c r="C397" s="576" t="s">
        <v>479</v>
      </c>
      <c r="D397" s="576" t="s">
        <v>1076</v>
      </c>
      <c r="E397" s="576" t="s">
        <v>1210</v>
      </c>
      <c r="F397" s="576" t="s">
        <v>1221</v>
      </c>
      <c r="G397" s="576" t="s">
        <v>1222</v>
      </c>
      <c r="H397" s="585">
        <v>0.1</v>
      </c>
      <c r="I397" s="585">
        <v>79.28</v>
      </c>
      <c r="J397" s="576"/>
      <c r="K397" s="576">
        <v>792.8</v>
      </c>
      <c r="L397" s="585">
        <v>0.2</v>
      </c>
      <c r="M397" s="585">
        <v>158.56</v>
      </c>
      <c r="N397" s="576"/>
      <c r="O397" s="576">
        <v>792.8</v>
      </c>
      <c r="P397" s="585"/>
      <c r="Q397" s="585"/>
      <c r="R397" s="581"/>
      <c r="S397" s="586"/>
    </row>
    <row r="398" spans="1:19" ht="14.45" customHeight="1" x14ac:dyDescent="0.2">
      <c r="A398" s="575" t="s">
        <v>1208</v>
      </c>
      <c r="B398" s="576" t="s">
        <v>1209</v>
      </c>
      <c r="C398" s="576" t="s">
        <v>479</v>
      </c>
      <c r="D398" s="576" t="s">
        <v>1076</v>
      </c>
      <c r="E398" s="576" t="s">
        <v>1210</v>
      </c>
      <c r="F398" s="576" t="s">
        <v>1225</v>
      </c>
      <c r="G398" s="576" t="s">
        <v>1224</v>
      </c>
      <c r="H398" s="585"/>
      <c r="I398" s="585"/>
      <c r="J398" s="576"/>
      <c r="K398" s="576"/>
      <c r="L398" s="585">
        <v>0.1</v>
      </c>
      <c r="M398" s="585">
        <v>12.16</v>
      </c>
      <c r="N398" s="576"/>
      <c r="O398" s="576">
        <v>121.6</v>
      </c>
      <c r="P398" s="585"/>
      <c r="Q398" s="585"/>
      <c r="R398" s="581"/>
      <c r="S398" s="586"/>
    </row>
    <row r="399" spans="1:19" ht="14.45" customHeight="1" x14ac:dyDescent="0.2">
      <c r="A399" s="575" t="s">
        <v>1208</v>
      </c>
      <c r="B399" s="576" t="s">
        <v>1209</v>
      </c>
      <c r="C399" s="576" t="s">
        <v>479</v>
      </c>
      <c r="D399" s="576" t="s">
        <v>1076</v>
      </c>
      <c r="E399" s="576" t="s">
        <v>1210</v>
      </c>
      <c r="F399" s="576" t="s">
        <v>1226</v>
      </c>
      <c r="G399" s="576" t="s">
        <v>1227</v>
      </c>
      <c r="H399" s="585"/>
      <c r="I399" s="585"/>
      <c r="J399" s="576"/>
      <c r="K399" s="576"/>
      <c r="L399" s="585">
        <v>2</v>
      </c>
      <c r="M399" s="585">
        <v>108.8</v>
      </c>
      <c r="N399" s="576"/>
      <c r="O399" s="576">
        <v>54.4</v>
      </c>
      <c r="P399" s="585"/>
      <c r="Q399" s="585"/>
      <c r="R399" s="581"/>
      <c r="S399" s="586"/>
    </row>
    <row r="400" spans="1:19" ht="14.45" customHeight="1" x14ac:dyDescent="0.2">
      <c r="A400" s="575" t="s">
        <v>1208</v>
      </c>
      <c r="B400" s="576" t="s">
        <v>1209</v>
      </c>
      <c r="C400" s="576" t="s">
        <v>479</v>
      </c>
      <c r="D400" s="576" t="s">
        <v>1076</v>
      </c>
      <c r="E400" s="576" t="s">
        <v>1196</v>
      </c>
      <c r="F400" s="576" t="s">
        <v>1234</v>
      </c>
      <c r="G400" s="576" t="s">
        <v>1235</v>
      </c>
      <c r="H400" s="585"/>
      <c r="I400" s="585"/>
      <c r="J400" s="576"/>
      <c r="K400" s="576"/>
      <c r="L400" s="585">
        <v>3</v>
      </c>
      <c r="M400" s="585">
        <v>369</v>
      </c>
      <c r="N400" s="576"/>
      <c r="O400" s="576">
        <v>123</v>
      </c>
      <c r="P400" s="585"/>
      <c r="Q400" s="585"/>
      <c r="R400" s="581"/>
      <c r="S400" s="586"/>
    </row>
    <row r="401" spans="1:19" ht="14.45" customHeight="1" x14ac:dyDescent="0.2">
      <c r="A401" s="575" t="s">
        <v>1208</v>
      </c>
      <c r="B401" s="576" t="s">
        <v>1209</v>
      </c>
      <c r="C401" s="576" t="s">
        <v>479</v>
      </c>
      <c r="D401" s="576" t="s">
        <v>1076</v>
      </c>
      <c r="E401" s="576" t="s">
        <v>1196</v>
      </c>
      <c r="F401" s="576" t="s">
        <v>1236</v>
      </c>
      <c r="G401" s="576" t="s">
        <v>1237</v>
      </c>
      <c r="H401" s="585">
        <v>74</v>
      </c>
      <c r="I401" s="585">
        <v>2812</v>
      </c>
      <c r="J401" s="576"/>
      <c r="K401" s="576">
        <v>38</v>
      </c>
      <c r="L401" s="585">
        <v>12</v>
      </c>
      <c r="M401" s="585">
        <v>456</v>
      </c>
      <c r="N401" s="576"/>
      <c r="O401" s="576">
        <v>38</v>
      </c>
      <c r="P401" s="585"/>
      <c r="Q401" s="585"/>
      <c r="R401" s="581"/>
      <c r="S401" s="586"/>
    </row>
    <row r="402" spans="1:19" ht="14.45" customHeight="1" x14ac:dyDescent="0.2">
      <c r="A402" s="575" t="s">
        <v>1208</v>
      </c>
      <c r="B402" s="576" t="s">
        <v>1209</v>
      </c>
      <c r="C402" s="576" t="s">
        <v>479</v>
      </c>
      <c r="D402" s="576" t="s">
        <v>1076</v>
      </c>
      <c r="E402" s="576" t="s">
        <v>1196</v>
      </c>
      <c r="F402" s="576" t="s">
        <v>1238</v>
      </c>
      <c r="G402" s="576" t="s">
        <v>1239</v>
      </c>
      <c r="H402" s="585">
        <v>336</v>
      </c>
      <c r="I402" s="585">
        <v>3360</v>
      </c>
      <c r="J402" s="576"/>
      <c r="K402" s="576">
        <v>10</v>
      </c>
      <c r="L402" s="585">
        <v>117</v>
      </c>
      <c r="M402" s="585">
        <v>1170</v>
      </c>
      <c r="N402" s="576"/>
      <c r="O402" s="576">
        <v>10</v>
      </c>
      <c r="P402" s="585"/>
      <c r="Q402" s="585"/>
      <c r="R402" s="581"/>
      <c r="S402" s="586"/>
    </row>
    <row r="403" spans="1:19" ht="14.45" customHeight="1" x14ac:dyDescent="0.2">
      <c r="A403" s="575" t="s">
        <v>1208</v>
      </c>
      <c r="B403" s="576" t="s">
        <v>1209</v>
      </c>
      <c r="C403" s="576" t="s">
        <v>479</v>
      </c>
      <c r="D403" s="576" t="s">
        <v>1076</v>
      </c>
      <c r="E403" s="576" t="s">
        <v>1196</v>
      </c>
      <c r="F403" s="576" t="s">
        <v>1240</v>
      </c>
      <c r="G403" s="576" t="s">
        <v>1241</v>
      </c>
      <c r="H403" s="585">
        <v>9</v>
      </c>
      <c r="I403" s="585">
        <v>45</v>
      </c>
      <c r="J403" s="576"/>
      <c r="K403" s="576">
        <v>5</v>
      </c>
      <c r="L403" s="585">
        <v>5</v>
      </c>
      <c r="M403" s="585">
        <v>25</v>
      </c>
      <c r="N403" s="576"/>
      <c r="O403" s="576">
        <v>5</v>
      </c>
      <c r="P403" s="585"/>
      <c r="Q403" s="585"/>
      <c r="R403" s="581"/>
      <c r="S403" s="586"/>
    </row>
    <row r="404" spans="1:19" ht="14.45" customHeight="1" x14ac:dyDescent="0.2">
      <c r="A404" s="575" t="s">
        <v>1208</v>
      </c>
      <c r="B404" s="576" t="s">
        <v>1209</v>
      </c>
      <c r="C404" s="576" t="s">
        <v>479</v>
      </c>
      <c r="D404" s="576" t="s">
        <v>1076</v>
      </c>
      <c r="E404" s="576" t="s">
        <v>1196</v>
      </c>
      <c r="F404" s="576" t="s">
        <v>1244</v>
      </c>
      <c r="G404" s="576" t="s">
        <v>1245</v>
      </c>
      <c r="H404" s="585">
        <v>5</v>
      </c>
      <c r="I404" s="585">
        <v>375</v>
      </c>
      <c r="J404" s="576"/>
      <c r="K404" s="576">
        <v>75</v>
      </c>
      <c r="L404" s="585">
        <v>3</v>
      </c>
      <c r="M404" s="585">
        <v>228</v>
      </c>
      <c r="N404" s="576"/>
      <c r="O404" s="576">
        <v>76</v>
      </c>
      <c r="P404" s="585"/>
      <c r="Q404" s="585"/>
      <c r="R404" s="581"/>
      <c r="S404" s="586"/>
    </row>
    <row r="405" spans="1:19" ht="14.45" customHeight="1" x14ac:dyDescent="0.2">
      <c r="A405" s="575" t="s">
        <v>1208</v>
      </c>
      <c r="B405" s="576" t="s">
        <v>1209</v>
      </c>
      <c r="C405" s="576" t="s">
        <v>479</v>
      </c>
      <c r="D405" s="576" t="s">
        <v>1076</v>
      </c>
      <c r="E405" s="576" t="s">
        <v>1196</v>
      </c>
      <c r="F405" s="576" t="s">
        <v>1248</v>
      </c>
      <c r="G405" s="576" t="s">
        <v>1249</v>
      </c>
      <c r="H405" s="585">
        <v>158</v>
      </c>
      <c r="I405" s="585">
        <v>28282</v>
      </c>
      <c r="J405" s="576"/>
      <c r="K405" s="576">
        <v>179</v>
      </c>
      <c r="L405" s="585">
        <v>53</v>
      </c>
      <c r="M405" s="585">
        <v>9540</v>
      </c>
      <c r="N405" s="576"/>
      <c r="O405" s="576">
        <v>180</v>
      </c>
      <c r="P405" s="585"/>
      <c r="Q405" s="585"/>
      <c r="R405" s="581"/>
      <c r="S405" s="586"/>
    </row>
    <row r="406" spans="1:19" ht="14.45" customHeight="1" x14ac:dyDescent="0.2">
      <c r="A406" s="575" t="s">
        <v>1208</v>
      </c>
      <c r="B406" s="576" t="s">
        <v>1209</v>
      </c>
      <c r="C406" s="576" t="s">
        <v>479</v>
      </c>
      <c r="D406" s="576" t="s">
        <v>1076</v>
      </c>
      <c r="E406" s="576" t="s">
        <v>1196</v>
      </c>
      <c r="F406" s="576" t="s">
        <v>1250</v>
      </c>
      <c r="G406" s="576" t="s">
        <v>1251</v>
      </c>
      <c r="H406" s="585"/>
      <c r="I406" s="585"/>
      <c r="J406" s="576"/>
      <c r="K406" s="576"/>
      <c r="L406" s="585">
        <v>2</v>
      </c>
      <c r="M406" s="585">
        <v>552</v>
      </c>
      <c r="N406" s="576"/>
      <c r="O406" s="576">
        <v>276</v>
      </c>
      <c r="P406" s="585"/>
      <c r="Q406" s="585"/>
      <c r="R406" s="581"/>
      <c r="S406" s="586"/>
    </row>
    <row r="407" spans="1:19" ht="14.45" customHeight="1" x14ac:dyDescent="0.2">
      <c r="A407" s="575" t="s">
        <v>1208</v>
      </c>
      <c r="B407" s="576" t="s">
        <v>1209</v>
      </c>
      <c r="C407" s="576" t="s">
        <v>479</v>
      </c>
      <c r="D407" s="576" t="s">
        <v>1076</v>
      </c>
      <c r="E407" s="576" t="s">
        <v>1196</v>
      </c>
      <c r="F407" s="576" t="s">
        <v>1252</v>
      </c>
      <c r="G407" s="576" t="s">
        <v>1253</v>
      </c>
      <c r="H407" s="585">
        <v>521</v>
      </c>
      <c r="I407" s="585">
        <v>17366.68</v>
      </c>
      <c r="J407" s="576"/>
      <c r="K407" s="576">
        <v>33.333358925143955</v>
      </c>
      <c r="L407" s="585">
        <v>187</v>
      </c>
      <c r="M407" s="585">
        <v>6233.33</v>
      </c>
      <c r="N407" s="576"/>
      <c r="O407" s="576">
        <v>33.333315508021393</v>
      </c>
      <c r="P407" s="585"/>
      <c r="Q407" s="585"/>
      <c r="R407" s="581"/>
      <c r="S407" s="586"/>
    </row>
    <row r="408" spans="1:19" ht="14.45" customHeight="1" x14ac:dyDescent="0.2">
      <c r="A408" s="575" t="s">
        <v>1208</v>
      </c>
      <c r="B408" s="576" t="s">
        <v>1209</v>
      </c>
      <c r="C408" s="576" t="s">
        <v>479</v>
      </c>
      <c r="D408" s="576" t="s">
        <v>1076</v>
      </c>
      <c r="E408" s="576" t="s">
        <v>1196</v>
      </c>
      <c r="F408" s="576" t="s">
        <v>1254</v>
      </c>
      <c r="G408" s="576" t="s">
        <v>1255</v>
      </c>
      <c r="H408" s="585">
        <v>1</v>
      </c>
      <c r="I408" s="585">
        <v>38</v>
      </c>
      <c r="J408" s="576"/>
      <c r="K408" s="576">
        <v>38</v>
      </c>
      <c r="L408" s="585">
        <v>1</v>
      </c>
      <c r="M408" s="585">
        <v>38</v>
      </c>
      <c r="N408" s="576"/>
      <c r="O408" s="576">
        <v>38</v>
      </c>
      <c r="P408" s="585"/>
      <c r="Q408" s="585"/>
      <c r="R408" s="581"/>
      <c r="S408" s="586"/>
    </row>
    <row r="409" spans="1:19" ht="14.45" customHeight="1" x14ac:dyDescent="0.2">
      <c r="A409" s="575" t="s">
        <v>1208</v>
      </c>
      <c r="B409" s="576" t="s">
        <v>1209</v>
      </c>
      <c r="C409" s="576" t="s">
        <v>479</v>
      </c>
      <c r="D409" s="576" t="s">
        <v>1076</v>
      </c>
      <c r="E409" s="576" t="s">
        <v>1196</v>
      </c>
      <c r="F409" s="576" t="s">
        <v>1256</v>
      </c>
      <c r="G409" s="576" t="s">
        <v>1257</v>
      </c>
      <c r="H409" s="585">
        <v>42</v>
      </c>
      <c r="I409" s="585">
        <v>5670</v>
      </c>
      <c r="J409" s="576"/>
      <c r="K409" s="576">
        <v>135</v>
      </c>
      <c r="L409" s="585">
        <v>22</v>
      </c>
      <c r="M409" s="585">
        <v>3014</v>
      </c>
      <c r="N409" s="576"/>
      <c r="O409" s="576">
        <v>137</v>
      </c>
      <c r="P409" s="585"/>
      <c r="Q409" s="585"/>
      <c r="R409" s="581"/>
      <c r="S409" s="586"/>
    </row>
    <row r="410" spans="1:19" ht="14.45" customHeight="1" x14ac:dyDescent="0.2">
      <c r="A410" s="575" t="s">
        <v>1208</v>
      </c>
      <c r="B410" s="576" t="s">
        <v>1209</v>
      </c>
      <c r="C410" s="576" t="s">
        <v>479</v>
      </c>
      <c r="D410" s="576" t="s">
        <v>1076</v>
      </c>
      <c r="E410" s="576" t="s">
        <v>1196</v>
      </c>
      <c r="F410" s="576" t="s">
        <v>1258</v>
      </c>
      <c r="G410" s="576" t="s">
        <v>1259</v>
      </c>
      <c r="H410" s="585">
        <v>24</v>
      </c>
      <c r="I410" s="585">
        <v>1800</v>
      </c>
      <c r="J410" s="576"/>
      <c r="K410" s="576">
        <v>75</v>
      </c>
      <c r="L410" s="585">
        <v>11</v>
      </c>
      <c r="M410" s="585">
        <v>836</v>
      </c>
      <c r="N410" s="576"/>
      <c r="O410" s="576">
        <v>76</v>
      </c>
      <c r="P410" s="585"/>
      <c r="Q410" s="585"/>
      <c r="R410" s="581"/>
      <c r="S410" s="586"/>
    </row>
    <row r="411" spans="1:19" ht="14.45" customHeight="1" x14ac:dyDescent="0.2">
      <c r="A411" s="575" t="s">
        <v>1208</v>
      </c>
      <c r="B411" s="576" t="s">
        <v>1209</v>
      </c>
      <c r="C411" s="576" t="s">
        <v>479</v>
      </c>
      <c r="D411" s="576" t="s">
        <v>1076</v>
      </c>
      <c r="E411" s="576" t="s">
        <v>1196</v>
      </c>
      <c r="F411" s="576" t="s">
        <v>1260</v>
      </c>
      <c r="G411" s="576" t="s">
        <v>1261</v>
      </c>
      <c r="H411" s="585">
        <v>347</v>
      </c>
      <c r="I411" s="585">
        <v>124226</v>
      </c>
      <c r="J411" s="576"/>
      <c r="K411" s="576">
        <v>358</v>
      </c>
      <c r="L411" s="585">
        <v>131</v>
      </c>
      <c r="M411" s="585">
        <v>47160</v>
      </c>
      <c r="N411" s="576"/>
      <c r="O411" s="576">
        <v>360</v>
      </c>
      <c r="P411" s="585"/>
      <c r="Q411" s="585"/>
      <c r="R411" s="581"/>
      <c r="S411" s="586"/>
    </row>
    <row r="412" spans="1:19" ht="14.45" customHeight="1" x14ac:dyDescent="0.2">
      <c r="A412" s="575" t="s">
        <v>1208</v>
      </c>
      <c r="B412" s="576" t="s">
        <v>1209</v>
      </c>
      <c r="C412" s="576" t="s">
        <v>479</v>
      </c>
      <c r="D412" s="576" t="s">
        <v>1076</v>
      </c>
      <c r="E412" s="576" t="s">
        <v>1196</v>
      </c>
      <c r="F412" s="576" t="s">
        <v>1262</v>
      </c>
      <c r="G412" s="576" t="s">
        <v>1263</v>
      </c>
      <c r="H412" s="585">
        <v>101</v>
      </c>
      <c r="I412" s="585">
        <v>22826</v>
      </c>
      <c r="J412" s="576"/>
      <c r="K412" s="576">
        <v>226</v>
      </c>
      <c r="L412" s="585">
        <v>74</v>
      </c>
      <c r="M412" s="585">
        <v>16872</v>
      </c>
      <c r="N412" s="576"/>
      <c r="O412" s="576">
        <v>228</v>
      </c>
      <c r="P412" s="585"/>
      <c r="Q412" s="585"/>
      <c r="R412" s="581"/>
      <c r="S412" s="586"/>
    </row>
    <row r="413" spans="1:19" ht="14.45" customHeight="1" x14ac:dyDescent="0.2">
      <c r="A413" s="575" t="s">
        <v>1208</v>
      </c>
      <c r="B413" s="576" t="s">
        <v>1209</v>
      </c>
      <c r="C413" s="576" t="s">
        <v>479</v>
      </c>
      <c r="D413" s="576" t="s">
        <v>1076</v>
      </c>
      <c r="E413" s="576" t="s">
        <v>1196</v>
      </c>
      <c r="F413" s="576" t="s">
        <v>1264</v>
      </c>
      <c r="G413" s="576" t="s">
        <v>1265</v>
      </c>
      <c r="H413" s="585"/>
      <c r="I413" s="585"/>
      <c r="J413" s="576"/>
      <c r="K413" s="576"/>
      <c r="L413" s="585">
        <v>3</v>
      </c>
      <c r="M413" s="585">
        <v>237</v>
      </c>
      <c r="N413" s="576"/>
      <c r="O413" s="576">
        <v>79</v>
      </c>
      <c r="P413" s="585"/>
      <c r="Q413" s="585"/>
      <c r="R413" s="581"/>
      <c r="S413" s="586"/>
    </row>
    <row r="414" spans="1:19" ht="14.45" customHeight="1" x14ac:dyDescent="0.2">
      <c r="A414" s="575" t="s">
        <v>1208</v>
      </c>
      <c r="B414" s="576" t="s">
        <v>1209</v>
      </c>
      <c r="C414" s="576" t="s">
        <v>479</v>
      </c>
      <c r="D414" s="576" t="s">
        <v>1076</v>
      </c>
      <c r="E414" s="576" t="s">
        <v>1196</v>
      </c>
      <c r="F414" s="576" t="s">
        <v>1268</v>
      </c>
      <c r="G414" s="576" t="s">
        <v>1269</v>
      </c>
      <c r="H414" s="585">
        <v>1</v>
      </c>
      <c r="I414" s="585">
        <v>61</v>
      </c>
      <c r="J414" s="576"/>
      <c r="K414" s="576">
        <v>61</v>
      </c>
      <c r="L414" s="585"/>
      <c r="M414" s="585"/>
      <c r="N414" s="576"/>
      <c r="O414" s="576"/>
      <c r="P414" s="585"/>
      <c r="Q414" s="585"/>
      <c r="R414" s="581"/>
      <c r="S414" s="586"/>
    </row>
    <row r="415" spans="1:19" ht="14.45" customHeight="1" x14ac:dyDescent="0.2">
      <c r="A415" s="575" t="s">
        <v>1208</v>
      </c>
      <c r="B415" s="576" t="s">
        <v>1209</v>
      </c>
      <c r="C415" s="576" t="s">
        <v>479</v>
      </c>
      <c r="D415" s="576" t="s">
        <v>1076</v>
      </c>
      <c r="E415" s="576" t="s">
        <v>1196</v>
      </c>
      <c r="F415" s="576" t="s">
        <v>1270</v>
      </c>
      <c r="G415" s="576" t="s">
        <v>1271</v>
      </c>
      <c r="H415" s="585">
        <v>54</v>
      </c>
      <c r="I415" s="585">
        <v>38178</v>
      </c>
      <c r="J415" s="576"/>
      <c r="K415" s="576">
        <v>707</v>
      </c>
      <c r="L415" s="585">
        <v>3</v>
      </c>
      <c r="M415" s="585">
        <v>2133</v>
      </c>
      <c r="N415" s="576"/>
      <c r="O415" s="576">
        <v>711</v>
      </c>
      <c r="P415" s="585"/>
      <c r="Q415" s="585"/>
      <c r="R415" s="581"/>
      <c r="S415" s="586"/>
    </row>
    <row r="416" spans="1:19" ht="14.45" customHeight="1" x14ac:dyDescent="0.2">
      <c r="A416" s="575" t="s">
        <v>1208</v>
      </c>
      <c r="B416" s="576" t="s">
        <v>1209</v>
      </c>
      <c r="C416" s="576" t="s">
        <v>479</v>
      </c>
      <c r="D416" s="576" t="s">
        <v>1076</v>
      </c>
      <c r="E416" s="576" t="s">
        <v>1196</v>
      </c>
      <c r="F416" s="576" t="s">
        <v>1272</v>
      </c>
      <c r="G416" s="576" t="s">
        <v>1273</v>
      </c>
      <c r="H416" s="585">
        <v>381</v>
      </c>
      <c r="I416" s="585">
        <v>88773</v>
      </c>
      <c r="J416" s="576"/>
      <c r="K416" s="576">
        <v>233</v>
      </c>
      <c r="L416" s="585">
        <v>75</v>
      </c>
      <c r="M416" s="585">
        <v>17625</v>
      </c>
      <c r="N416" s="576"/>
      <c r="O416" s="576">
        <v>235</v>
      </c>
      <c r="P416" s="585"/>
      <c r="Q416" s="585"/>
      <c r="R416" s="581"/>
      <c r="S416" s="586"/>
    </row>
    <row r="417" spans="1:19" ht="14.45" customHeight="1" x14ac:dyDescent="0.2">
      <c r="A417" s="575" t="s">
        <v>1208</v>
      </c>
      <c r="B417" s="576" t="s">
        <v>1209</v>
      </c>
      <c r="C417" s="576" t="s">
        <v>479</v>
      </c>
      <c r="D417" s="576" t="s">
        <v>1076</v>
      </c>
      <c r="E417" s="576" t="s">
        <v>1196</v>
      </c>
      <c r="F417" s="576" t="s">
        <v>1274</v>
      </c>
      <c r="G417" s="576" t="s">
        <v>1275</v>
      </c>
      <c r="H417" s="585"/>
      <c r="I417" s="585"/>
      <c r="J417" s="576"/>
      <c r="K417" s="576"/>
      <c r="L417" s="585">
        <v>1</v>
      </c>
      <c r="M417" s="585">
        <v>482</v>
      </c>
      <c r="N417" s="576"/>
      <c r="O417" s="576">
        <v>482</v>
      </c>
      <c r="P417" s="585"/>
      <c r="Q417" s="585"/>
      <c r="R417" s="581"/>
      <c r="S417" s="586"/>
    </row>
    <row r="418" spans="1:19" ht="14.45" customHeight="1" x14ac:dyDescent="0.2">
      <c r="A418" s="575" t="s">
        <v>1208</v>
      </c>
      <c r="B418" s="576" t="s">
        <v>1209</v>
      </c>
      <c r="C418" s="576" t="s">
        <v>479</v>
      </c>
      <c r="D418" s="576" t="s">
        <v>625</v>
      </c>
      <c r="E418" s="576" t="s">
        <v>1210</v>
      </c>
      <c r="F418" s="576" t="s">
        <v>1221</v>
      </c>
      <c r="G418" s="576" t="s">
        <v>1222</v>
      </c>
      <c r="H418" s="585"/>
      <c r="I418" s="585"/>
      <c r="J418" s="576"/>
      <c r="K418" s="576"/>
      <c r="L418" s="585">
        <v>0.2</v>
      </c>
      <c r="M418" s="585">
        <v>158.56</v>
      </c>
      <c r="N418" s="576"/>
      <c r="O418" s="576">
        <v>792.8</v>
      </c>
      <c r="P418" s="585"/>
      <c r="Q418" s="585"/>
      <c r="R418" s="581"/>
      <c r="S418" s="586"/>
    </row>
    <row r="419" spans="1:19" ht="14.45" customHeight="1" x14ac:dyDescent="0.2">
      <c r="A419" s="575" t="s">
        <v>1208</v>
      </c>
      <c r="B419" s="576" t="s">
        <v>1209</v>
      </c>
      <c r="C419" s="576" t="s">
        <v>479</v>
      </c>
      <c r="D419" s="576" t="s">
        <v>625</v>
      </c>
      <c r="E419" s="576" t="s">
        <v>1210</v>
      </c>
      <c r="F419" s="576" t="s">
        <v>1226</v>
      </c>
      <c r="G419" s="576" t="s">
        <v>1227</v>
      </c>
      <c r="H419" s="585"/>
      <c r="I419" s="585"/>
      <c r="J419" s="576"/>
      <c r="K419" s="576"/>
      <c r="L419" s="585">
        <v>0.6</v>
      </c>
      <c r="M419" s="585">
        <v>32.64</v>
      </c>
      <c r="N419" s="576"/>
      <c r="O419" s="576">
        <v>54.400000000000006</v>
      </c>
      <c r="P419" s="585"/>
      <c r="Q419" s="585"/>
      <c r="R419" s="581"/>
      <c r="S419" s="586"/>
    </row>
    <row r="420" spans="1:19" ht="14.45" customHeight="1" x14ac:dyDescent="0.2">
      <c r="A420" s="575" t="s">
        <v>1208</v>
      </c>
      <c r="B420" s="576" t="s">
        <v>1209</v>
      </c>
      <c r="C420" s="576" t="s">
        <v>479</v>
      </c>
      <c r="D420" s="576" t="s">
        <v>625</v>
      </c>
      <c r="E420" s="576" t="s">
        <v>1210</v>
      </c>
      <c r="F420" s="576" t="s">
        <v>1228</v>
      </c>
      <c r="G420" s="576" t="s">
        <v>1229</v>
      </c>
      <c r="H420" s="585"/>
      <c r="I420" s="585"/>
      <c r="J420" s="576"/>
      <c r="K420" s="576"/>
      <c r="L420" s="585">
        <v>0.03</v>
      </c>
      <c r="M420" s="585">
        <v>2.4300000000000002</v>
      </c>
      <c r="N420" s="576"/>
      <c r="O420" s="576">
        <v>81.000000000000014</v>
      </c>
      <c r="P420" s="585"/>
      <c r="Q420" s="585"/>
      <c r="R420" s="581"/>
      <c r="S420" s="586"/>
    </row>
    <row r="421" spans="1:19" ht="14.45" customHeight="1" x14ac:dyDescent="0.2">
      <c r="A421" s="575" t="s">
        <v>1208</v>
      </c>
      <c r="B421" s="576" t="s">
        <v>1209</v>
      </c>
      <c r="C421" s="576" t="s">
        <v>479</v>
      </c>
      <c r="D421" s="576" t="s">
        <v>625</v>
      </c>
      <c r="E421" s="576" t="s">
        <v>1210</v>
      </c>
      <c r="F421" s="576" t="s">
        <v>1230</v>
      </c>
      <c r="G421" s="576" t="s">
        <v>1231</v>
      </c>
      <c r="H421" s="585"/>
      <c r="I421" s="585"/>
      <c r="J421" s="576"/>
      <c r="K421" s="576"/>
      <c r="L421" s="585">
        <v>0.4</v>
      </c>
      <c r="M421" s="585">
        <v>21.76</v>
      </c>
      <c r="N421" s="576"/>
      <c r="O421" s="576">
        <v>54.4</v>
      </c>
      <c r="P421" s="585"/>
      <c r="Q421" s="585"/>
      <c r="R421" s="581"/>
      <c r="S421" s="586"/>
    </row>
    <row r="422" spans="1:19" ht="14.45" customHeight="1" x14ac:dyDescent="0.2">
      <c r="A422" s="575" t="s">
        <v>1208</v>
      </c>
      <c r="B422" s="576" t="s">
        <v>1209</v>
      </c>
      <c r="C422" s="576" t="s">
        <v>479</v>
      </c>
      <c r="D422" s="576" t="s">
        <v>625</v>
      </c>
      <c r="E422" s="576" t="s">
        <v>1196</v>
      </c>
      <c r="F422" s="576" t="s">
        <v>1236</v>
      </c>
      <c r="G422" s="576" t="s">
        <v>1237</v>
      </c>
      <c r="H422" s="585">
        <v>11</v>
      </c>
      <c r="I422" s="585">
        <v>418</v>
      </c>
      <c r="J422" s="576"/>
      <c r="K422" s="576">
        <v>38</v>
      </c>
      <c r="L422" s="585">
        <v>25</v>
      </c>
      <c r="M422" s="585">
        <v>950</v>
      </c>
      <c r="N422" s="576"/>
      <c r="O422" s="576">
        <v>38</v>
      </c>
      <c r="P422" s="585">
        <v>36</v>
      </c>
      <c r="Q422" s="585">
        <v>1440</v>
      </c>
      <c r="R422" s="581"/>
      <c r="S422" s="586">
        <v>40</v>
      </c>
    </row>
    <row r="423" spans="1:19" ht="14.45" customHeight="1" x14ac:dyDescent="0.2">
      <c r="A423" s="575" t="s">
        <v>1208</v>
      </c>
      <c r="B423" s="576" t="s">
        <v>1209</v>
      </c>
      <c r="C423" s="576" t="s">
        <v>479</v>
      </c>
      <c r="D423" s="576" t="s">
        <v>625</v>
      </c>
      <c r="E423" s="576" t="s">
        <v>1196</v>
      </c>
      <c r="F423" s="576" t="s">
        <v>1238</v>
      </c>
      <c r="G423" s="576" t="s">
        <v>1239</v>
      </c>
      <c r="H423" s="585">
        <v>5</v>
      </c>
      <c r="I423" s="585">
        <v>50</v>
      </c>
      <c r="J423" s="576"/>
      <c r="K423" s="576">
        <v>10</v>
      </c>
      <c r="L423" s="585">
        <v>15</v>
      </c>
      <c r="M423" s="585">
        <v>150</v>
      </c>
      <c r="N423" s="576"/>
      <c r="O423" s="576">
        <v>10</v>
      </c>
      <c r="P423" s="585">
        <v>3</v>
      </c>
      <c r="Q423" s="585">
        <v>30</v>
      </c>
      <c r="R423" s="581"/>
      <c r="S423" s="586">
        <v>10</v>
      </c>
    </row>
    <row r="424" spans="1:19" ht="14.45" customHeight="1" x14ac:dyDescent="0.2">
      <c r="A424" s="575" t="s">
        <v>1208</v>
      </c>
      <c r="B424" s="576" t="s">
        <v>1209</v>
      </c>
      <c r="C424" s="576" t="s">
        <v>479</v>
      </c>
      <c r="D424" s="576" t="s">
        <v>625</v>
      </c>
      <c r="E424" s="576" t="s">
        <v>1196</v>
      </c>
      <c r="F424" s="576" t="s">
        <v>1244</v>
      </c>
      <c r="G424" s="576" t="s">
        <v>1245</v>
      </c>
      <c r="H424" s="585">
        <v>2</v>
      </c>
      <c r="I424" s="585">
        <v>150</v>
      </c>
      <c r="J424" s="576"/>
      <c r="K424" s="576">
        <v>75</v>
      </c>
      <c r="L424" s="585">
        <v>13</v>
      </c>
      <c r="M424" s="585">
        <v>988</v>
      </c>
      <c r="N424" s="576"/>
      <c r="O424" s="576">
        <v>76</v>
      </c>
      <c r="P424" s="585">
        <v>1</v>
      </c>
      <c r="Q424" s="585">
        <v>81</v>
      </c>
      <c r="R424" s="581"/>
      <c r="S424" s="586">
        <v>81</v>
      </c>
    </row>
    <row r="425" spans="1:19" ht="14.45" customHeight="1" x14ac:dyDescent="0.2">
      <c r="A425" s="575" t="s">
        <v>1208</v>
      </c>
      <c r="B425" s="576" t="s">
        <v>1209</v>
      </c>
      <c r="C425" s="576" t="s">
        <v>479</v>
      </c>
      <c r="D425" s="576" t="s">
        <v>625</v>
      </c>
      <c r="E425" s="576" t="s">
        <v>1196</v>
      </c>
      <c r="F425" s="576" t="s">
        <v>1248</v>
      </c>
      <c r="G425" s="576" t="s">
        <v>1249</v>
      </c>
      <c r="H425" s="585">
        <v>4</v>
      </c>
      <c r="I425" s="585">
        <v>716</v>
      </c>
      <c r="J425" s="576"/>
      <c r="K425" s="576">
        <v>179</v>
      </c>
      <c r="L425" s="585">
        <v>8</v>
      </c>
      <c r="M425" s="585">
        <v>1440</v>
      </c>
      <c r="N425" s="576"/>
      <c r="O425" s="576">
        <v>180</v>
      </c>
      <c r="P425" s="585">
        <v>3</v>
      </c>
      <c r="Q425" s="585">
        <v>582</v>
      </c>
      <c r="R425" s="581"/>
      <c r="S425" s="586">
        <v>194</v>
      </c>
    </row>
    <row r="426" spans="1:19" ht="14.45" customHeight="1" x14ac:dyDescent="0.2">
      <c r="A426" s="575" t="s">
        <v>1208</v>
      </c>
      <c r="B426" s="576" t="s">
        <v>1209</v>
      </c>
      <c r="C426" s="576" t="s">
        <v>479</v>
      </c>
      <c r="D426" s="576" t="s">
        <v>625</v>
      </c>
      <c r="E426" s="576" t="s">
        <v>1196</v>
      </c>
      <c r="F426" s="576" t="s">
        <v>1252</v>
      </c>
      <c r="G426" s="576" t="s">
        <v>1253</v>
      </c>
      <c r="H426" s="585">
        <v>3</v>
      </c>
      <c r="I426" s="585">
        <v>99.99</v>
      </c>
      <c r="J426" s="576"/>
      <c r="K426" s="576">
        <v>33.33</v>
      </c>
      <c r="L426" s="585">
        <v>34</v>
      </c>
      <c r="M426" s="585">
        <v>1243.3399999999999</v>
      </c>
      <c r="N426" s="576"/>
      <c r="O426" s="576">
        <v>36.568823529411759</v>
      </c>
      <c r="P426" s="585">
        <v>11</v>
      </c>
      <c r="Q426" s="585">
        <v>501.11</v>
      </c>
      <c r="R426" s="581"/>
      <c r="S426" s="586">
        <v>45.555454545454545</v>
      </c>
    </row>
    <row r="427" spans="1:19" ht="14.45" customHeight="1" x14ac:dyDescent="0.2">
      <c r="A427" s="575" t="s">
        <v>1208</v>
      </c>
      <c r="B427" s="576" t="s">
        <v>1209</v>
      </c>
      <c r="C427" s="576" t="s">
        <v>479</v>
      </c>
      <c r="D427" s="576" t="s">
        <v>625</v>
      </c>
      <c r="E427" s="576" t="s">
        <v>1196</v>
      </c>
      <c r="F427" s="576" t="s">
        <v>1254</v>
      </c>
      <c r="G427" s="576" t="s">
        <v>1255</v>
      </c>
      <c r="H427" s="585"/>
      <c r="I427" s="585"/>
      <c r="J427" s="576"/>
      <c r="K427" s="576"/>
      <c r="L427" s="585">
        <v>1</v>
      </c>
      <c r="M427" s="585">
        <v>38</v>
      </c>
      <c r="N427" s="576"/>
      <c r="O427" s="576">
        <v>38</v>
      </c>
      <c r="P427" s="585"/>
      <c r="Q427" s="585"/>
      <c r="R427" s="581"/>
      <c r="S427" s="586"/>
    </row>
    <row r="428" spans="1:19" ht="14.45" customHeight="1" x14ac:dyDescent="0.2">
      <c r="A428" s="575" t="s">
        <v>1208</v>
      </c>
      <c r="B428" s="576" t="s">
        <v>1209</v>
      </c>
      <c r="C428" s="576" t="s">
        <v>479</v>
      </c>
      <c r="D428" s="576" t="s">
        <v>625</v>
      </c>
      <c r="E428" s="576" t="s">
        <v>1196</v>
      </c>
      <c r="F428" s="576" t="s">
        <v>1256</v>
      </c>
      <c r="G428" s="576" t="s">
        <v>1257</v>
      </c>
      <c r="H428" s="585"/>
      <c r="I428" s="585"/>
      <c r="J428" s="576"/>
      <c r="K428" s="576"/>
      <c r="L428" s="585">
        <v>2</v>
      </c>
      <c r="M428" s="585">
        <v>274</v>
      </c>
      <c r="N428" s="576"/>
      <c r="O428" s="576">
        <v>137</v>
      </c>
      <c r="P428" s="585"/>
      <c r="Q428" s="585"/>
      <c r="R428" s="581"/>
      <c r="S428" s="586"/>
    </row>
    <row r="429" spans="1:19" ht="14.45" customHeight="1" x14ac:dyDescent="0.2">
      <c r="A429" s="575" t="s">
        <v>1208</v>
      </c>
      <c r="B429" s="576" t="s">
        <v>1209</v>
      </c>
      <c r="C429" s="576" t="s">
        <v>479</v>
      </c>
      <c r="D429" s="576" t="s">
        <v>625</v>
      </c>
      <c r="E429" s="576" t="s">
        <v>1196</v>
      </c>
      <c r="F429" s="576" t="s">
        <v>1258</v>
      </c>
      <c r="G429" s="576" t="s">
        <v>1259</v>
      </c>
      <c r="H429" s="585">
        <v>37</v>
      </c>
      <c r="I429" s="585">
        <v>2775</v>
      </c>
      <c r="J429" s="576"/>
      <c r="K429" s="576">
        <v>75</v>
      </c>
      <c r="L429" s="585">
        <v>48</v>
      </c>
      <c r="M429" s="585">
        <v>3648</v>
      </c>
      <c r="N429" s="576"/>
      <c r="O429" s="576">
        <v>76</v>
      </c>
      <c r="P429" s="585">
        <v>38</v>
      </c>
      <c r="Q429" s="585">
        <v>3078</v>
      </c>
      <c r="R429" s="581"/>
      <c r="S429" s="586">
        <v>81</v>
      </c>
    </row>
    <row r="430" spans="1:19" ht="14.45" customHeight="1" x14ac:dyDescent="0.2">
      <c r="A430" s="575" t="s">
        <v>1208</v>
      </c>
      <c r="B430" s="576" t="s">
        <v>1209</v>
      </c>
      <c r="C430" s="576" t="s">
        <v>479</v>
      </c>
      <c r="D430" s="576" t="s">
        <v>625</v>
      </c>
      <c r="E430" s="576" t="s">
        <v>1196</v>
      </c>
      <c r="F430" s="576" t="s">
        <v>1260</v>
      </c>
      <c r="G430" s="576" t="s">
        <v>1261</v>
      </c>
      <c r="H430" s="585">
        <v>3</v>
      </c>
      <c r="I430" s="585">
        <v>1074</v>
      </c>
      <c r="J430" s="576"/>
      <c r="K430" s="576">
        <v>358</v>
      </c>
      <c r="L430" s="585">
        <v>20</v>
      </c>
      <c r="M430" s="585">
        <v>7200</v>
      </c>
      <c r="N430" s="576"/>
      <c r="O430" s="576">
        <v>360</v>
      </c>
      <c r="P430" s="585">
        <v>3</v>
      </c>
      <c r="Q430" s="585">
        <v>1164</v>
      </c>
      <c r="R430" s="581"/>
      <c r="S430" s="586">
        <v>388</v>
      </c>
    </row>
    <row r="431" spans="1:19" ht="14.45" customHeight="1" x14ac:dyDescent="0.2">
      <c r="A431" s="575" t="s">
        <v>1208</v>
      </c>
      <c r="B431" s="576" t="s">
        <v>1209</v>
      </c>
      <c r="C431" s="576" t="s">
        <v>479</v>
      </c>
      <c r="D431" s="576" t="s">
        <v>625</v>
      </c>
      <c r="E431" s="576" t="s">
        <v>1196</v>
      </c>
      <c r="F431" s="576" t="s">
        <v>1262</v>
      </c>
      <c r="G431" s="576" t="s">
        <v>1263</v>
      </c>
      <c r="H431" s="585">
        <v>7</v>
      </c>
      <c r="I431" s="585">
        <v>1582</v>
      </c>
      <c r="J431" s="576"/>
      <c r="K431" s="576">
        <v>226</v>
      </c>
      <c r="L431" s="585">
        <v>19</v>
      </c>
      <c r="M431" s="585">
        <v>4332</v>
      </c>
      <c r="N431" s="576"/>
      <c r="O431" s="576">
        <v>228</v>
      </c>
      <c r="P431" s="585">
        <v>39</v>
      </c>
      <c r="Q431" s="585">
        <v>9477</v>
      </c>
      <c r="R431" s="581"/>
      <c r="S431" s="586">
        <v>243</v>
      </c>
    </row>
    <row r="432" spans="1:19" ht="14.45" customHeight="1" x14ac:dyDescent="0.2">
      <c r="A432" s="575" t="s">
        <v>1208</v>
      </c>
      <c r="B432" s="576" t="s">
        <v>1209</v>
      </c>
      <c r="C432" s="576" t="s">
        <v>479</v>
      </c>
      <c r="D432" s="576" t="s">
        <v>625</v>
      </c>
      <c r="E432" s="576" t="s">
        <v>1196</v>
      </c>
      <c r="F432" s="576" t="s">
        <v>1270</v>
      </c>
      <c r="G432" s="576" t="s">
        <v>1271</v>
      </c>
      <c r="H432" s="585">
        <v>1</v>
      </c>
      <c r="I432" s="585">
        <v>707</v>
      </c>
      <c r="J432" s="576"/>
      <c r="K432" s="576">
        <v>707</v>
      </c>
      <c r="L432" s="585">
        <v>6</v>
      </c>
      <c r="M432" s="585">
        <v>4266</v>
      </c>
      <c r="N432" s="576"/>
      <c r="O432" s="576">
        <v>711</v>
      </c>
      <c r="P432" s="585">
        <v>5</v>
      </c>
      <c r="Q432" s="585">
        <v>3840</v>
      </c>
      <c r="R432" s="581"/>
      <c r="S432" s="586">
        <v>768</v>
      </c>
    </row>
    <row r="433" spans="1:19" ht="14.45" customHeight="1" x14ac:dyDescent="0.2">
      <c r="A433" s="575" t="s">
        <v>1208</v>
      </c>
      <c r="B433" s="576" t="s">
        <v>1209</v>
      </c>
      <c r="C433" s="576" t="s">
        <v>479</v>
      </c>
      <c r="D433" s="576" t="s">
        <v>625</v>
      </c>
      <c r="E433" s="576" t="s">
        <v>1196</v>
      </c>
      <c r="F433" s="576" t="s">
        <v>1272</v>
      </c>
      <c r="G433" s="576" t="s">
        <v>1273</v>
      </c>
      <c r="H433" s="585">
        <v>96</v>
      </c>
      <c r="I433" s="585">
        <v>22368</v>
      </c>
      <c r="J433" s="576"/>
      <c r="K433" s="576">
        <v>233</v>
      </c>
      <c r="L433" s="585">
        <v>96</v>
      </c>
      <c r="M433" s="585">
        <v>22560</v>
      </c>
      <c r="N433" s="576"/>
      <c r="O433" s="576">
        <v>235</v>
      </c>
      <c r="P433" s="585">
        <v>370</v>
      </c>
      <c r="Q433" s="585">
        <v>93980</v>
      </c>
      <c r="R433" s="581"/>
      <c r="S433" s="586">
        <v>254</v>
      </c>
    </row>
    <row r="434" spans="1:19" ht="14.45" customHeight="1" x14ac:dyDescent="0.2">
      <c r="A434" s="575" t="s">
        <v>1208</v>
      </c>
      <c r="B434" s="576" t="s">
        <v>1209</v>
      </c>
      <c r="C434" s="576" t="s">
        <v>479</v>
      </c>
      <c r="D434" s="576" t="s">
        <v>625</v>
      </c>
      <c r="E434" s="576" t="s">
        <v>1196</v>
      </c>
      <c r="F434" s="576" t="s">
        <v>1278</v>
      </c>
      <c r="G434" s="576" t="s">
        <v>1279</v>
      </c>
      <c r="H434" s="585"/>
      <c r="I434" s="585"/>
      <c r="J434" s="576"/>
      <c r="K434" s="576"/>
      <c r="L434" s="585"/>
      <c r="M434" s="585"/>
      <c r="N434" s="576"/>
      <c r="O434" s="576"/>
      <c r="P434" s="585">
        <v>2</v>
      </c>
      <c r="Q434" s="585">
        <v>234</v>
      </c>
      <c r="R434" s="581"/>
      <c r="S434" s="586">
        <v>117</v>
      </c>
    </row>
    <row r="435" spans="1:19" ht="14.45" customHeight="1" x14ac:dyDescent="0.2">
      <c r="A435" s="575" t="s">
        <v>1208</v>
      </c>
      <c r="B435" s="576" t="s">
        <v>1209</v>
      </c>
      <c r="C435" s="576" t="s">
        <v>479</v>
      </c>
      <c r="D435" s="576" t="s">
        <v>1149</v>
      </c>
      <c r="E435" s="576" t="s">
        <v>1210</v>
      </c>
      <c r="F435" s="576" t="s">
        <v>1211</v>
      </c>
      <c r="G435" s="576" t="s">
        <v>1212</v>
      </c>
      <c r="H435" s="585">
        <v>2.4000000000000004</v>
      </c>
      <c r="I435" s="585">
        <v>130.44</v>
      </c>
      <c r="J435" s="576"/>
      <c r="K435" s="576">
        <v>54.349999999999994</v>
      </c>
      <c r="L435" s="585">
        <v>0.60000000000000009</v>
      </c>
      <c r="M435" s="585">
        <v>32.64</v>
      </c>
      <c r="N435" s="576"/>
      <c r="O435" s="576">
        <v>54.399999999999991</v>
      </c>
      <c r="P435" s="585"/>
      <c r="Q435" s="585"/>
      <c r="R435" s="581"/>
      <c r="S435" s="586"/>
    </row>
    <row r="436" spans="1:19" ht="14.45" customHeight="1" x14ac:dyDescent="0.2">
      <c r="A436" s="575" t="s">
        <v>1208</v>
      </c>
      <c r="B436" s="576" t="s">
        <v>1209</v>
      </c>
      <c r="C436" s="576" t="s">
        <v>479</v>
      </c>
      <c r="D436" s="576" t="s">
        <v>1149</v>
      </c>
      <c r="E436" s="576" t="s">
        <v>1210</v>
      </c>
      <c r="F436" s="576" t="s">
        <v>1215</v>
      </c>
      <c r="G436" s="576" t="s">
        <v>1216</v>
      </c>
      <c r="H436" s="585">
        <v>0.2</v>
      </c>
      <c r="I436" s="585">
        <v>10.119999999999999</v>
      </c>
      <c r="J436" s="576"/>
      <c r="K436" s="576">
        <v>50.599999999999994</v>
      </c>
      <c r="L436" s="585"/>
      <c r="M436" s="585"/>
      <c r="N436" s="576"/>
      <c r="O436" s="576"/>
      <c r="P436" s="585"/>
      <c r="Q436" s="585"/>
      <c r="R436" s="581"/>
      <c r="S436" s="586"/>
    </row>
    <row r="437" spans="1:19" ht="14.45" customHeight="1" x14ac:dyDescent="0.2">
      <c r="A437" s="575" t="s">
        <v>1208</v>
      </c>
      <c r="B437" s="576" t="s">
        <v>1209</v>
      </c>
      <c r="C437" s="576" t="s">
        <v>479</v>
      </c>
      <c r="D437" s="576" t="s">
        <v>1149</v>
      </c>
      <c r="E437" s="576" t="s">
        <v>1210</v>
      </c>
      <c r="F437" s="576" t="s">
        <v>1219</v>
      </c>
      <c r="G437" s="576" t="s">
        <v>574</v>
      </c>
      <c r="H437" s="585">
        <v>0.45</v>
      </c>
      <c r="I437" s="585">
        <v>2.16</v>
      </c>
      <c r="J437" s="576"/>
      <c r="K437" s="576">
        <v>4.8</v>
      </c>
      <c r="L437" s="585">
        <v>0.30000000000000004</v>
      </c>
      <c r="M437" s="585">
        <v>1.44</v>
      </c>
      <c r="N437" s="576"/>
      <c r="O437" s="576">
        <v>4.7999999999999989</v>
      </c>
      <c r="P437" s="585"/>
      <c r="Q437" s="585"/>
      <c r="R437" s="581"/>
      <c r="S437" s="586"/>
    </row>
    <row r="438" spans="1:19" ht="14.45" customHeight="1" x14ac:dyDescent="0.2">
      <c r="A438" s="575" t="s">
        <v>1208</v>
      </c>
      <c r="B438" s="576" t="s">
        <v>1209</v>
      </c>
      <c r="C438" s="576" t="s">
        <v>479</v>
      </c>
      <c r="D438" s="576" t="s">
        <v>1149</v>
      </c>
      <c r="E438" s="576" t="s">
        <v>1210</v>
      </c>
      <c r="F438" s="576" t="s">
        <v>1219</v>
      </c>
      <c r="G438" s="576" t="s">
        <v>1220</v>
      </c>
      <c r="H438" s="585">
        <v>0.35</v>
      </c>
      <c r="I438" s="585">
        <v>1.68</v>
      </c>
      <c r="J438" s="576"/>
      <c r="K438" s="576">
        <v>4.8</v>
      </c>
      <c r="L438" s="585">
        <v>0.05</v>
      </c>
      <c r="M438" s="585">
        <v>0.24</v>
      </c>
      <c r="N438" s="576"/>
      <c r="O438" s="576">
        <v>4.8</v>
      </c>
      <c r="P438" s="585"/>
      <c r="Q438" s="585"/>
      <c r="R438" s="581"/>
      <c r="S438" s="586"/>
    </row>
    <row r="439" spans="1:19" ht="14.45" customHeight="1" x14ac:dyDescent="0.2">
      <c r="A439" s="575" t="s">
        <v>1208</v>
      </c>
      <c r="B439" s="576" t="s">
        <v>1209</v>
      </c>
      <c r="C439" s="576" t="s">
        <v>479</v>
      </c>
      <c r="D439" s="576" t="s">
        <v>1149</v>
      </c>
      <c r="E439" s="576" t="s">
        <v>1210</v>
      </c>
      <c r="F439" s="576" t="s">
        <v>1226</v>
      </c>
      <c r="G439" s="576" t="s">
        <v>1227</v>
      </c>
      <c r="H439" s="585"/>
      <c r="I439" s="585"/>
      <c r="J439" s="576"/>
      <c r="K439" s="576"/>
      <c r="L439" s="585">
        <v>0.8</v>
      </c>
      <c r="M439" s="585">
        <v>43.52</v>
      </c>
      <c r="N439" s="576"/>
      <c r="O439" s="576">
        <v>54.4</v>
      </c>
      <c r="P439" s="585"/>
      <c r="Q439" s="585"/>
      <c r="R439" s="581"/>
      <c r="S439" s="586"/>
    </row>
    <row r="440" spans="1:19" ht="14.45" customHeight="1" x14ac:dyDescent="0.2">
      <c r="A440" s="575" t="s">
        <v>1208</v>
      </c>
      <c r="B440" s="576" t="s">
        <v>1209</v>
      </c>
      <c r="C440" s="576" t="s">
        <v>479</v>
      </c>
      <c r="D440" s="576" t="s">
        <v>1149</v>
      </c>
      <c r="E440" s="576" t="s">
        <v>1196</v>
      </c>
      <c r="F440" s="576" t="s">
        <v>1236</v>
      </c>
      <c r="G440" s="576" t="s">
        <v>1237</v>
      </c>
      <c r="H440" s="585">
        <v>114</v>
      </c>
      <c r="I440" s="585">
        <v>4332</v>
      </c>
      <c r="J440" s="576"/>
      <c r="K440" s="576">
        <v>38</v>
      </c>
      <c r="L440" s="585">
        <v>39</v>
      </c>
      <c r="M440" s="585">
        <v>1482</v>
      </c>
      <c r="N440" s="576"/>
      <c r="O440" s="576">
        <v>38</v>
      </c>
      <c r="P440" s="585"/>
      <c r="Q440" s="585"/>
      <c r="R440" s="581"/>
      <c r="S440" s="586"/>
    </row>
    <row r="441" spans="1:19" ht="14.45" customHeight="1" x14ac:dyDescent="0.2">
      <c r="A441" s="575" t="s">
        <v>1208</v>
      </c>
      <c r="B441" s="576" t="s">
        <v>1209</v>
      </c>
      <c r="C441" s="576" t="s">
        <v>479</v>
      </c>
      <c r="D441" s="576" t="s">
        <v>1149</v>
      </c>
      <c r="E441" s="576" t="s">
        <v>1196</v>
      </c>
      <c r="F441" s="576" t="s">
        <v>1238</v>
      </c>
      <c r="G441" s="576" t="s">
        <v>1239</v>
      </c>
      <c r="H441" s="585">
        <v>284</v>
      </c>
      <c r="I441" s="585">
        <v>2840</v>
      </c>
      <c r="J441" s="576"/>
      <c r="K441" s="576">
        <v>10</v>
      </c>
      <c r="L441" s="585">
        <v>129</v>
      </c>
      <c r="M441" s="585">
        <v>1290</v>
      </c>
      <c r="N441" s="576"/>
      <c r="O441" s="576">
        <v>10</v>
      </c>
      <c r="P441" s="585"/>
      <c r="Q441" s="585"/>
      <c r="R441" s="581"/>
      <c r="S441" s="586"/>
    </row>
    <row r="442" spans="1:19" ht="14.45" customHeight="1" x14ac:dyDescent="0.2">
      <c r="A442" s="575" t="s">
        <v>1208</v>
      </c>
      <c r="B442" s="576" t="s">
        <v>1209</v>
      </c>
      <c r="C442" s="576" t="s">
        <v>479</v>
      </c>
      <c r="D442" s="576" t="s">
        <v>1149</v>
      </c>
      <c r="E442" s="576" t="s">
        <v>1196</v>
      </c>
      <c r="F442" s="576" t="s">
        <v>1240</v>
      </c>
      <c r="G442" s="576" t="s">
        <v>1241</v>
      </c>
      <c r="H442" s="585">
        <v>8</v>
      </c>
      <c r="I442" s="585">
        <v>40</v>
      </c>
      <c r="J442" s="576"/>
      <c r="K442" s="576">
        <v>5</v>
      </c>
      <c r="L442" s="585">
        <v>2</v>
      </c>
      <c r="M442" s="585">
        <v>10</v>
      </c>
      <c r="N442" s="576"/>
      <c r="O442" s="576">
        <v>5</v>
      </c>
      <c r="P442" s="585"/>
      <c r="Q442" s="585"/>
      <c r="R442" s="581"/>
      <c r="S442" s="586"/>
    </row>
    <row r="443" spans="1:19" ht="14.45" customHeight="1" x14ac:dyDescent="0.2">
      <c r="A443" s="575" t="s">
        <v>1208</v>
      </c>
      <c r="B443" s="576" t="s">
        <v>1209</v>
      </c>
      <c r="C443" s="576" t="s">
        <v>479</v>
      </c>
      <c r="D443" s="576" t="s">
        <v>1149</v>
      </c>
      <c r="E443" s="576" t="s">
        <v>1196</v>
      </c>
      <c r="F443" s="576" t="s">
        <v>1244</v>
      </c>
      <c r="G443" s="576" t="s">
        <v>1245</v>
      </c>
      <c r="H443" s="585">
        <v>93</v>
      </c>
      <c r="I443" s="585">
        <v>6975</v>
      </c>
      <c r="J443" s="576"/>
      <c r="K443" s="576">
        <v>75</v>
      </c>
      <c r="L443" s="585">
        <v>28</v>
      </c>
      <c r="M443" s="585">
        <v>2128</v>
      </c>
      <c r="N443" s="576"/>
      <c r="O443" s="576">
        <v>76</v>
      </c>
      <c r="P443" s="585"/>
      <c r="Q443" s="585"/>
      <c r="R443" s="581"/>
      <c r="S443" s="586"/>
    </row>
    <row r="444" spans="1:19" ht="14.45" customHeight="1" x14ac:dyDescent="0.2">
      <c r="A444" s="575" t="s">
        <v>1208</v>
      </c>
      <c r="B444" s="576" t="s">
        <v>1209</v>
      </c>
      <c r="C444" s="576" t="s">
        <v>479</v>
      </c>
      <c r="D444" s="576" t="s">
        <v>1149</v>
      </c>
      <c r="E444" s="576" t="s">
        <v>1196</v>
      </c>
      <c r="F444" s="576" t="s">
        <v>1250</v>
      </c>
      <c r="G444" s="576" t="s">
        <v>1251</v>
      </c>
      <c r="H444" s="585"/>
      <c r="I444" s="585"/>
      <c r="J444" s="576"/>
      <c r="K444" s="576"/>
      <c r="L444" s="585">
        <v>1</v>
      </c>
      <c r="M444" s="585">
        <v>276</v>
      </c>
      <c r="N444" s="576"/>
      <c r="O444" s="576">
        <v>276</v>
      </c>
      <c r="P444" s="585"/>
      <c r="Q444" s="585"/>
      <c r="R444" s="581"/>
      <c r="S444" s="586"/>
    </row>
    <row r="445" spans="1:19" ht="14.45" customHeight="1" x14ac:dyDescent="0.2">
      <c r="A445" s="575" t="s">
        <v>1208</v>
      </c>
      <c r="B445" s="576" t="s">
        <v>1209</v>
      </c>
      <c r="C445" s="576" t="s">
        <v>479</v>
      </c>
      <c r="D445" s="576" t="s">
        <v>1149</v>
      </c>
      <c r="E445" s="576" t="s">
        <v>1196</v>
      </c>
      <c r="F445" s="576" t="s">
        <v>1252</v>
      </c>
      <c r="G445" s="576" t="s">
        <v>1253</v>
      </c>
      <c r="H445" s="585">
        <v>318</v>
      </c>
      <c r="I445" s="585">
        <v>10600</v>
      </c>
      <c r="J445" s="576"/>
      <c r="K445" s="576">
        <v>33.333333333333336</v>
      </c>
      <c r="L445" s="585">
        <v>150</v>
      </c>
      <c r="M445" s="585">
        <v>5000</v>
      </c>
      <c r="N445" s="576"/>
      <c r="O445" s="576">
        <v>33.333333333333336</v>
      </c>
      <c r="P445" s="585"/>
      <c r="Q445" s="585"/>
      <c r="R445" s="581"/>
      <c r="S445" s="586"/>
    </row>
    <row r="446" spans="1:19" ht="14.45" customHeight="1" x14ac:dyDescent="0.2">
      <c r="A446" s="575" t="s">
        <v>1208</v>
      </c>
      <c r="B446" s="576" t="s">
        <v>1209</v>
      </c>
      <c r="C446" s="576" t="s">
        <v>479</v>
      </c>
      <c r="D446" s="576" t="s">
        <v>1149</v>
      </c>
      <c r="E446" s="576" t="s">
        <v>1196</v>
      </c>
      <c r="F446" s="576" t="s">
        <v>1256</v>
      </c>
      <c r="G446" s="576" t="s">
        <v>1257</v>
      </c>
      <c r="H446" s="585">
        <v>17</v>
      </c>
      <c r="I446" s="585">
        <v>2295</v>
      </c>
      <c r="J446" s="576"/>
      <c r="K446" s="576">
        <v>135</v>
      </c>
      <c r="L446" s="585">
        <v>7</v>
      </c>
      <c r="M446" s="585">
        <v>959</v>
      </c>
      <c r="N446" s="576"/>
      <c r="O446" s="576">
        <v>137</v>
      </c>
      <c r="P446" s="585"/>
      <c r="Q446" s="585"/>
      <c r="R446" s="581"/>
      <c r="S446" s="586"/>
    </row>
    <row r="447" spans="1:19" ht="14.45" customHeight="1" x14ac:dyDescent="0.2">
      <c r="A447" s="575" t="s">
        <v>1208</v>
      </c>
      <c r="B447" s="576" t="s">
        <v>1209</v>
      </c>
      <c r="C447" s="576" t="s">
        <v>479</v>
      </c>
      <c r="D447" s="576" t="s">
        <v>1149</v>
      </c>
      <c r="E447" s="576" t="s">
        <v>1196</v>
      </c>
      <c r="F447" s="576" t="s">
        <v>1258</v>
      </c>
      <c r="G447" s="576" t="s">
        <v>1259</v>
      </c>
      <c r="H447" s="585">
        <v>5</v>
      </c>
      <c r="I447" s="585">
        <v>375</v>
      </c>
      <c r="J447" s="576"/>
      <c r="K447" s="576">
        <v>75</v>
      </c>
      <c r="L447" s="585">
        <v>2</v>
      </c>
      <c r="M447" s="585">
        <v>152</v>
      </c>
      <c r="N447" s="576"/>
      <c r="O447" s="576">
        <v>76</v>
      </c>
      <c r="P447" s="585"/>
      <c r="Q447" s="585"/>
      <c r="R447" s="581"/>
      <c r="S447" s="586"/>
    </row>
    <row r="448" spans="1:19" ht="14.45" customHeight="1" x14ac:dyDescent="0.2">
      <c r="A448" s="575" t="s">
        <v>1208</v>
      </c>
      <c r="B448" s="576" t="s">
        <v>1209</v>
      </c>
      <c r="C448" s="576" t="s">
        <v>479</v>
      </c>
      <c r="D448" s="576" t="s">
        <v>1149</v>
      </c>
      <c r="E448" s="576" t="s">
        <v>1196</v>
      </c>
      <c r="F448" s="576" t="s">
        <v>1260</v>
      </c>
      <c r="G448" s="576" t="s">
        <v>1261</v>
      </c>
      <c r="H448" s="585">
        <v>282</v>
      </c>
      <c r="I448" s="585">
        <v>100956</v>
      </c>
      <c r="J448" s="576"/>
      <c r="K448" s="576">
        <v>358</v>
      </c>
      <c r="L448" s="585">
        <v>128</v>
      </c>
      <c r="M448" s="585">
        <v>46080</v>
      </c>
      <c r="N448" s="576"/>
      <c r="O448" s="576">
        <v>360</v>
      </c>
      <c r="P448" s="585"/>
      <c r="Q448" s="585"/>
      <c r="R448" s="581"/>
      <c r="S448" s="586"/>
    </row>
    <row r="449" spans="1:19" ht="14.45" customHeight="1" x14ac:dyDescent="0.2">
      <c r="A449" s="575" t="s">
        <v>1208</v>
      </c>
      <c r="B449" s="576" t="s">
        <v>1209</v>
      </c>
      <c r="C449" s="576" t="s">
        <v>479</v>
      </c>
      <c r="D449" s="576" t="s">
        <v>1149</v>
      </c>
      <c r="E449" s="576" t="s">
        <v>1196</v>
      </c>
      <c r="F449" s="576" t="s">
        <v>1262</v>
      </c>
      <c r="G449" s="576" t="s">
        <v>1263</v>
      </c>
      <c r="H449" s="585">
        <v>434</v>
      </c>
      <c r="I449" s="585">
        <v>98084</v>
      </c>
      <c r="J449" s="576"/>
      <c r="K449" s="576">
        <v>226</v>
      </c>
      <c r="L449" s="585">
        <v>169</v>
      </c>
      <c r="M449" s="585">
        <v>38532</v>
      </c>
      <c r="N449" s="576"/>
      <c r="O449" s="576">
        <v>228</v>
      </c>
      <c r="P449" s="585"/>
      <c r="Q449" s="585"/>
      <c r="R449" s="581"/>
      <c r="S449" s="586"/>
    </row>
    <row r="450" spans="1:19" ht="14.45" customHeight="1" x14ac:dyDescent="0.2">
      <c r="A450" s="575" t="s">
        <v>1208</v>
      </c>
      <c r="B450" s="576" t="s">
        <v>1209</v>
      </c>
      <c r="C450" s="576" t="s">
        <v>479</v>
      </c>
      <c r="D450" s="576" t="s">
        <v>1149</v>
      </c>
      <c r="E450" s="576" t="s">
        <v>1196</v>
      </c>
      <c r="F450" s="576" t="s">
        <v>1264</v>
      </c>
      <c r="G450" s="576" t="s">
        <v>1265</v>
      </c>
      <c r="H450" s="585"/>
      <c r="I450" s="585"/>
      <c r="J450" s="576"/>
      <c r="K450" s="576"/>
      <c r="L450" s="585">
        <v>1</v>
      </c>
      <c r="M450" s="585">
        <v>79</v>
      </c>
      <c r="N450" s="576"/>
      <c r="O450" s="576">
        <v>79</v>
      </c>
      <c r="P450" s="585"/>
      <c r="Q450" s="585"/>
      <c r="R450" s="581"/>
      <c r="S450" s="586"/>
    </row>
    <row r="451" spans="1:19" ht="14.45" customHeight="1" x14ac:dyDescent="0.2">
      <c r="A451" s="575" t="s">
        <v>1208</v>
      </c>
      <c r="B451" s="576" t="s">
        <v>1209</v>
      </c>
      <c r="C451" s="576" t="s">
        <v>479</v>
      </c>
      <c r="D451" s="576" t="s">
        <v>1149</v>
      </c>
      <c r="E451" s="576" t="s">
        <v>1196</v>
      </c>
      <c r="F451" s="576" t="s">
        <v>1270</v>
      </c>
      <c r="G451" s="576" t="s">
        <v>1271</v>
      </c>
      <c r="H451" s="585">
        <v>68</v>
      </c>
      <c r="I451" s="585">
        <v>48076</v>
      </c>
      <c r="J451" s="576"/>
      <c r="K451" s="576">
        <v>707</v>
      </c>
      <c r="L451" s="585">
        <v>22</v>
      </c>
      <c r="M451" s="585">
        <v>15642</v>
      </c>
      <c r="N451" s="576"/>
      <c r="O451" s="576">
        <v>711</v>
      </c>
      <c r="P451" s="585"/>
      <c r="Q451" s="585"/>
      <c r="R451" s="581"/>
      <c r="S451" s="586"/>
    </row>
    <row r="452" spans="1:19" ht="14.45" customHeight="1" x14ac:dyDescent="0.2">
      <c r="A452" s="575" t="s">
        <v>1208</v>
      </c>
      <c r="B452" s="576" t="s">
        <v>1209</v>
      </c>
      <c r="C452" s="576" t="s">
        <v>479</v>
      </c>
      <c r="D452" s="576" t="s">
        <v>1149</v>
      </c>
      <c r="E452" s="576" t="s">
        <v>1196</v>
      </c>
      <c r="F452" s="576" t="s">
        <v>1272</v>
      </c>
      <c r="G452" s="576" t="s">
        <v>1273</v>
      </c>
      <c r="H452" s="585">
        <v>300</v>
      </c>
      <c r="I452" s="585">
        <v>69900</v>
      </c>
      <c r="J452" s="576"/>
      <c r="K452" s="576">
        <v>233</v>
      </c>
      <c r="L452" s="585">
        <v>115</v>
      </c>
      <c r="M452" s="585">
        <v>27025</v>
      </c>
      <c r="N452" s="576"/>
      <c r="O452" s="576">
        <v>235</v>
      </c>
      <c r="P452" s="585"/>
      <c r="Q452" s="585"/>
      <c r="R452" s="581"/>
      <c r="S452" s="586"/>
    </row>
    <row r="453" spans="1:19" ht="14.45" customHeight="1" x14ac:dyDescent="0.2">
      <c r="A453" s="575" t="s">
        <v>1208</v>
      </c>
      <c r="B453" s="576" t="s">
        <v>1209</v>
      </c>
      <c r="C453" s="576" t="s">
        <v>479</v>
      </c>
      <c r="D453" s="576" t="s">
        <v>627</v>
      </c>
      <c r="E453" s="576" t="s">
        <v>1210</v>
      </c>
      <c r="F453" s="576" t="s">
        <v>1211</v>
      </c>
      <c r="G453" s="576" t="s">
        <v>1212</v>
      </c>
      <c r="H453" s="585">
        <v>21</v>
      </c>
      <c r="I453" s="585">
        <v>1139.76</v>
      </c>
      <c r="J453" s="576"/>
      <c r="K453" s="576">
        <v>54.27428571428571</v>
      </c>
      <c r="L453" s="585">
        <v>0.8</v>
      </c>
      <c r="M453" s="585">
        <v>43.52</v>
      </c>
      <c r="N453" s="576"/>
      <c r="O453" s="576">
        <v>54.4</v>
      </c>
      <c r="P453" s="585"/>
      <c r="Q453" s="585"/>
      <c r="R453" s="581"/>
      <c r="S453" s="586"/>
    </row>
    <row r="454" spans="1:19" ht="14.45" customHeight="1" x14ac:dyDescent="0.2">
      <c r="A454" s="575" t="s">
        <v>1208</v>
      </c>
      <c r="B454" s="576" t="s">
        <v>1209</v>
      </c>
      <c r="C454" s="576" t="s">
        <v>479</v>
      </c>
      <c r="D454" s="576" t="s">
        <v>627</v>
      </c>
      <c r="E454" s="576" t="s">
        <v>1210</v>
      </c>
      <c r="F454" s="576" t="s">
        <v>1213</v>
      </c>
      <c r="G454" s="576" t="s">
        <v>1214</v>
      </c>
      <c r="H454" s="585"/>
      <c r="I454" s="585"/>
      <c r="J454" s="576"/>
      <c r="K454" s="576"/>
      <c r="L454" s="585">
        <v>0.7</v>
      </c>
      <c r="M454" s="585">
        <v>95.48</v>
      </c>
      <c r="N454" s="576"/>
      <c r="O454" s="576">
        <v>136.4</v>
      </c>
      <c r="P454" s="585"/>
      <c r="Q454" s="585"/>
      <c r="R454" s="581"/>
      <c r="S454" s="586"/>
    </row>
    <row r="455" spans="1:19" ht="14.45" customHeight="1" x14ac:dyDescent="0.2">
      <c r="A455" s="575" t="s">
        <v>1208</v>
      </c>
      <c r="B455" s="576" t="s">
        <v>1209</v>
      </c>
      <c r="C455" s="576" t="s">
        <v>479</v>
      </c>
      <c r="D455" s="576" t="s">
        <v>627</v>
      </c>
      <c r="E455" s="576" t="s">
        <v>1210</v>
      </c>
      <c r="F455" s="576" t="s">
        <v>1215</v>
      </c>
      <c r="G455" s="576" t="s">
        <v>1216</v>
      </c>
      <c r="H455" s="585">
        <v>2</v>
      </c>
      <c r="I455" s="585">
        <v>101.31</v>
      </c>
      <c r="J455" s="576"/>
      <c r="K455" s="576">
        <v>50.655000000000001</v>
      </c>
      <c r="L455" s="585">
        <v>2.5</v>
      </c>
      <c r="M455" s="585">
        <v>105.71</v>
      </c>
      <c r="N455" s="576"/>
      <c r="O455" s="576">
        <v>42.283999999999999</v>
      </c>
      <c r="P455" s="585"/>
      <c r="Q455" s="585"/>
      <c r="R455" s="581"/>
      <c r="S455" s="586"/>
    </row>
    <row r="456" spans="1:19" ht="14.45" customHeight="1" x14ac:dyDescent="0.2">
      <c r="A456" s="575" t="s">
        <v>1208</v>
      </c>
      <c r="B456" s="576" t="s">
        <v>1209</v>
      </c>
      <c r="C456" s="576" t="s">
        <v>479</v>
      </c>
      <c r="D456" s="576" t="s">
        <v>627</v>
      </c>
      <c r="E456" s="576" t="s">
        <v>1210</v>
      </c>
      <c r="F456" s="576" t="s">
        <v>1217</v>
      </c>
      <c r="G456" s="576" t="s">
        <v>1218</v>
      </c>
      <c r="H456" s="585">
        <v>0.2</v>
      </c>
      <c r="I456" s="585">
        <v>35.4</v>
      </c>
      <c r="J456" s="576"/>
      <c r="K456" s="576">
        <v>176.99999999999997</v>
      </c>
      <c r="L456" s="585">
        <v>0.6</v>
      </c>
      <c r="M456" s="585">
        <v>106.2</v>
      </c>
      <c r="N456" s="576"/>
      <c r="O456" s="576">
        <v>177</v>
      </c>
      <c r="P456" s="585"/>
      <c r="Q456" s="585"/>
      <c r="R456" s="581"/>
      <c r="S456" s="586"/>
    </row>
    <row r="457" spans="1:19" ht="14.45" customHeight="1" x14ac:dyDescent="0.2">
      <c r="A457" s="575" t="s">
        <v>1208</v>
      </c>
      <c r="B457" s="576" t="s">
        <v>1209</v>
      </c>
      <c r="C457" s="576" t="s">
        <v>479</v>
      </c>
      <c r="D457" s="576" t="s">
        <v>627</v>
      </c>
      <c r="E457" s="576" t="s">
        <v>1210</v>
      </c>
      <c r="F457" s="576" t="s">
        <v>1219</v>
      </c>
      <c r="G457" s="576" t="s">
        <v>574</v>
      </c>
      <c r="H457" s="585">
        <v>4.2</v>
      </c>
      <c r="I457" s="585">
        <v>20.16</v>
      </c>
      <c r="J457" s="576"/>
      <c r="K457" s="576">
        <v>4.8</v>
      </c>
      <c r="L457" s="585">
        <v>3.25</v>
      </c>
      <c r="M457" s="585">
        <v>15.67</v>
      </c>
      <c r="N457" s="576"/>
      <c r="O457" s="576">
        <v>4.8215384615384611</v>
      </c>
      <c r="P457" s="585"/>
      <c r="Q457" s="585"/>
      <c r="R457" s="581"/>
      <c r="S457" s="586"/>
    </row>
    <row r="458" spans="1:19" ht="14.45" customHeight="1" x14ac:dyDescent="0.2">
      <c r="A458" s="575" t="s">
        <v>1208</v>
      </c>
      <c r="B458" s="576" t="s">
        <v>1209</v>
      </c>
      <c r="C458" s="576" t="s">
        <v>479</v>
      </c>
      <c r="D458" s="576" t="s">
        <v>627</v>
      </c>
      <c r="E458" s="576" t="s">
        <v>1210</v>
      </c>
      <c r="F458" s="576" t="s">
        <v>1219</v>
      </c>
      <c r="G458" s="576" t="s">
        <v>1220</v>
      </c>
      <c r="H458" s="585">
        <v>1.3</v>
      </c>
      <c r="I458" s="585">
        <v>6.24</v>
      </c>
      <c r="J458" s="576"/>
      <c r="K458" s="576">
        <v>4.8</v>
      </c>
      <c r="L458" s="585">
        <v>0.45</v>
      </c>
      <c r="M458" s="585">
        <v>2.16</v>
      </c>
      <c r="N458" s="576"/>
      <c r="O458" s="576">
        <v>4.8</v>
      </c>
      <c r="P458" s="585"/>
      <c r="Q458" s="585"/>
      <c r="R458" s="581"/>
      <c r="S458" s="586"/>
    </row>
    <row r="459" spans="1:19" ht="14.45" customHeight="1" x14ac:dyDescent="0.2">
      <c r="A459" s="575" t="s">
        <v>1208</v>
      </c>
      <c r="B459" s="576" t="s">
        <v>1209</v>
      </c>
      <c r="C459" s="576" t="s">
        <v>479</v>
      </c>
      <c r="D459" s="576" t="s">
        <v>627</v>
      </c>
      <c r="E459" s="576" t="s">
        <v>1210</v>
      </c>
      <c r="F459" s="576" t="s">
        <v>1221</v>
      </c>
      <c r="G459" s="576" t="s">
        <v>1222</v>
      </c>
      <c r="H459" s="585"/>
      <c r="I459" s="585"/>
      <c r="J459" s="576"/>
      <c r="K459" s="576"/>
      <c r="L459" s="585">
        <v>1.2</v>
      </c>
      <c r="M459" s="585">
        <v>951.36</v>
      </c>
      <c r="N459" s="576"/>
      <c r="O459" s="576">
        <v>792.80000000000007</v>
      </c>
      <c r="P459" s="585"/>
      <c r="Q459" s="585"/>
      <c r="R459" s="581"/>
      <c r="S459" s="586"/>
    </row>
    <row r="460" spans="1:19" ht="14.45" customHeight="1" x14ac:dyDescent="0.2">
      <c r="A460" s="575" t="s">
        <v>1208</v>
      </c>
      <c r="B460" s="576" t="s">
        <v>1209</v>
      </c>
      <c r="C460" s="576" t="s">
        <v>479</v>
      </c>
      <c r="D460" s="576" t="s">
        <v>627</v>
      </c>
      <c r="E460" s="576" t="s">
        <v>1210</v>
      </c>
      <c r="F460" s="576" t="s">
        <v>1223</v>
      </c>
      <c r="G460" s="576" t="s">
        <v>1224</v>
      </c>
      <c r="H460" s="585"/>
      <c r="I460" s="585"/>
      <c r="J460" s="576"/>
      <c r="K460" s="576"/>
      <c r="L460" s="585">
        <v>1.51</v>
      </c>
      <c r="M460" s="585">
        <v>145.80000000000001</v>
      </c>
      <c r="N460" s="576"/>
      <c r="O460" s="576">
        <v>96.556291390728489</v>
      </c>
      <c r="P460" s="585"/>
      <c r="Q460" s="585"/>
      <c r="R460" s="581"/>
      <c r="S460" s="586"/>
    </row>
    <row r="461" spans="1:19" ht="14.45" customHeight="1" x14ac:dyDescent="0.2">
      <c r="A461" s="575" t="s">
        <v>1208</v>
      </c>
      <c r="B461" s="576" t="s">
        <v>1209</v>
      </c>
      <c r="C461" s="576" t="s">
        <v>479</v>
      </c>
      <c r="D461" s="576" t="s">
        <v>627</v>
      </c>
      <c r="E461" s="576" t="s">
        <v>1210</v>
      </c>
      <c r="F461" s="576" t="s">
        <v>1225</v>
      </c>
      <c r="G461" s="576" t="s">
        <v>1224</v>
      </c>
      <c r="H461" s="585"/>
      <c r="I461" s="585"/>
      <c r="J461" s="576"/>
      <c r="K461" s="576"/>
      <c r="L461" s="585">
        <v>0.05</v>
      </c>
      <c r="M461" s="585">
        <v>6.08</v>
      </c>
      <c r="N461" s="576"/>
      <c r="O461" s="576">
        <v>121.6</v>
      </c>
      <c r="P461" s="585"/>
      <c r="Q461" s="585"/>
      <c r="R461" s="581"/>
      <c r="S461" s="586"/>
    </row>
    <row r="462" spans="1:19" ht="14.45" customHeight="1" x14ac:dyDescent="0.2">
      <c r="A462" s="575" t="s">
        <v>1208</v>
      </c>
      <c r="B462" s="576" t="s">
        <v>1209</v>
      </c>
      <c r="C462" s="576" t="s">
        <v>479</v>
      </c>
      <c r="D462" s="576" t="s">
        <v>627</v>
      </c>
      <c r="E462" s="576" t="s">
        <v>1210</v>
      </c>
      <c r="F462" s="576" t="s">
        <v>1226</v>
      </c>
      <c r="G462" s="576" t="s">
        <v>1227</v>
      </c>
      <c r="H462" s="585"/>
      <c r="I462" s="585"/>
      <c r="J462" s="576"/>
      <c r="K462" s="576"/>
      <c r="L462" s="585">
        <v>10.8</v>
      </c>
      <c r="M462" s="585">
        <v>587.52</v>
      </c>
      <c r="N462" s="576"/>
      <c r="O462" s="576">
        <v>54.399999999999991</v>
      </c>
      <c r="P462" s="585"/>
      <c r="Q462" s="585"/>
      <c r="R462" s="581"/>
      <c r="S462" s="586"/>
    </row>
    <row r="463" spans="1:19" ht="14.45" customHeight="1" x14ac:dyDescent="0.2">
      <c r="A463" s="575" t="s">
        <v>1208</v>
      </c>
      <c r="B463" s="576" t="s">
        <v>1209</v>
      </c>
      <c r="C463" s="576" t="s">
        <v>479</v>
      </c>
      <c r="D463" s="576" t="s">
        <v>627</v>
      </c>
      <c r="E463" s="576" t="s">
        <v>1210</v>
      </c>
      <c r="F463" s="576" t="s">
        <v>1228</v>
      </c>
      <c r="G463" s="576" t="s">
        <v>1229</v>
      </c>
      <c r="H463" s="585"/>
      <c r="I463" s="585"/>
      <c r="J463" s="576"/>
      <c r="K463" s="576"/>
      <c r="L463" s="585">
        <v>0.11</v>
      </c>
      <c r="M463" s="585">
        <v>9.7200000000000006</v>
      </c>
      <c r="N463" s="576"/>
      <c r="O463" s="576">
        <v>88.363636363636374</v>
      </c>
      <c r="P463" s="585"/>
      <c r="Q463" s="585"/>
      <c r="R463" s="581"/>
      <c r="S463" s="586"/>
    </row>
    <row r="464" spans="1:19" ht="14.45" customHeight="1" x14ac:dyDescent="0.2">
      <c r="A464" s="575" t="s">
        <v>1208</v>
      </c>
      <c r="B464" s="576" t="s">
        <v>1209</v>
      </c>
      <c r="C464" s="576" t="s">
        <v>479</v>
      </c>
      <c r="D464" s="576" t="s">
        <v>627</v>
      </c>
      <c r="E464" s="576" t="s">
        <v>1210</v>
      </c>
      <c r="F464" s="576" t="s">
        <v>1230</v>
      </c>
      <c r="G464" s="576" t="s">
        <v>1231</v>
      </c>
      <c r="H464" s="585"/>
      <c r="I464" s="585"/>
      <c r="J464" s="576"/>
      <c r="K464" s="576"/>
      <c r="L464" s="585">
        <v>13.6</v>
      </c>
      <c r="M464" s="585">
        <v>739.84000000000015</v>
      </c>
      <c r="N464" s="576"/>
      <c r="O464" s="576">
        <v>54.400000000000013</v>
      </c>
      <c r="P464" s="585"/>
      <c r="Q464" s="585"/>
      <c r="R464" s="581"/>
      <c r="S464" s="586"/>
    </row>
    <row r="465" spans="1:19" ht="14.45" customHeight="1" x14ac:dyDescent="0.2">
      <c r="A465" s="575" t="s">
        <v>1208</v>
      </c>
      <c r="B465" s="576" t="s">
        <v>1209</v>
      </c>
      <c r="C465" s="576" t="s">
        <v>479</v>
      </c>
      <c r="D465" s="576" t="s">
        <v>627</v>
      </c>
      <c r="E465" s="576" t="s">
        <v>1196</v>
      </c>
      <c r="F465" s="576" t="s">
        <v>1232</v>
      </c>
      <c r="G465" s="576" t="s">
        <v>1233</v>
      </c>
      <c r="H465" s="585"/>
      <c r="I465" s="585"/>
      <c r="J465" s="576"/>
      <c r="K465" s="576"/>
      <c r="L465" s="585">
        <v>1</v>
      </c>
      <c r="M465" s="585">
        <v>186</v>
      </c>
      <c r="N465" s="576"/>
      <c r="O465" s="576">
        <v>186</v>
      </c>
      <c r="P465" s="585"/>
      <c r="Q465" s="585"/>
      <c r="R465" s="581"/>
      <c r="S465" s="586"/>
    </row>
    <row r="466" spans="1:19" ht="14.45" customHeight="1" x14ac:dyDescent="0.2">
      <c r="A466" s="575" t="s">
        <v>1208</v>
      </c>
      <c r="B466" s="576" t="s">
        <v>1209</v>
      </c>
      <c r="C466" s="576" t="s">
        <v>479</v>
      </c>
      <c r="D466" s="576" t="s">
        <v>627</v>
      </c>
      <c r="E466" s="576" t="s">
        <v>1196</v>
      </c>
      <c r="F466" s="576" t="s">
        <v>1234</v>
      </c>
      <c r="G466" s="576" t="s">
        <v>1235</v>
      </c>
      <c r="H466" s="585"/>
      <c r="I466" s="585"/>
      <c r="J466" s="576"/>
      <c r="K466" s="576"/>
      <c r="L466" s="585">
        <v>2</v>
      </c>
      <c r="M466" s="585">
        <v>246</v>
      </c>
      <c r="N466" s="576"/>
      <c r="O466" s="576">
        <v>123</v>
      </c>
      <c r="P466" s="585"/>
      <c r="Q466" s="585"/>
      <c r="R466" s="581"/>
      <c r="S466" s="586"/>
    </row>
    <row r="467" spans="1:19" ht="14.45" customHeight="1" x14ac:dyDescent="0.2">
      <c r="A467" s="575" t="s">
        <v>1208</v>
      </c>
      <c r="B467" s="576" t="s">
        <v>1209</v>
      </c>
      <c r="C467" s="576" t="s">
        <v>479</v>
      </c>
      <c r="D467" s="576" t="s">
        <v>627</v>
      </c>
      <c r="E467" s="576" t="s">
        <v>1196</v>
      </c>
      <c r="F467" s="576" t="s">
        <v>1236</v>
      </c>
      <c r="G467" s="576" t="s">
        <v>1237</v>
      </c>
      <c r="H467" s="585">
        <v>124</v>
      </c>
      <c r="I467" s="585">
        <v>4712</v>
      </c>
      <c r="J467" s="576"/>
      <c r="K467" s="576">
        <v>38</v>
      </c>
      <c r="L467" s="585">
        <v>136</v>
      </c>
      <c r="M467" s="585">
        <v>5168</v>
      </c>
      <c r="N467" s="576"/>
      <c r="O467" s="576">
        <v>38</v>
      </c>
      <c r="P467" s="585">
        <v>87</v>
      </c>
      <c r="Q467" s="585">
        <v>3480</v>
      </c>
      <c r="R467" s="581"/>
      <c r="S467" s="586">
        <v>40</v>
      </c>
    </row>
    <row r="468" spans="1:19" ht="14.45" customHeight="1" x14ac:dyDescent="0.2">
      <c r="A468" s="575" t="s">
        <v>1208</v>
      </c>
      <c r="B468" s="576" t="s">
        <v>1209</v>
      </c>
      <c r="C468" s="576" t="s">
        <v>479</v>
      </c>
      <c r="D468" s="576" t="s">
        <v>627</v>
      </c>
      <c r="E468" s="576" t="s">
        <v>1196</v>
      </c>
      <c r="F468" s="576" t="s">
        <v>1238</v>
      </c>
      <c r="G468" s="576" t="s">
        <v>1239</v>
      </c>
      <c r="H468" s="585">
        <v>114</v>
      </c>
      <c r="I468" s="585">
        <v>1140</v>
      </c>
      <c r="J468" s="576"/>
      <c r="K468" s="576">
        <v>10</v>
      </c>
      <c r="L468" s="585">
        <v>224</v>
      </c>
      <c r="M468" s="585">
        <v>2240</v>
      </c>
      <c r="N468" s="576"/>
      <c r="O468" s="576">
        <v>10</v>
      </c>
      <c r="P468" s="585">
        <v>354</v>
      </c>
      <c r="Q468" s="585">
        <v>3540</v>
      </c>
      <c r="R468" s="581"/>
      <c r="S468" s="586">
        <v>10</v>
      </c>
    </row>
    <row r="469" spans="1:19" ht="14.45" customHeight="1" x14ac:dyDescent="0.2">
      <c r="A469" s="575" t="s">
        <v>1208</v>
      </c>
      <c r="B469" s="576" t="s">
        <v>1209</v>
      </c>
      <c r="C469" s="576" t="s">
        <v>479</v>
      </c>
      <c r="D469" s="576" t="s">
        <v>627</v>
      </c>
      <c r="E469" s="576" t="s">
        <v>1196</v>
      </c>
      <c r="F469" s="576" t="s">
        <v>1240</v>
      </c>
      <c r="G469" s="576" t="s">
        <v>1241</v>
      </c>
      <c r="H469" s="585">
        <v>8</v>
      </c>
      <c r="I469" s="585">
        <v>40</v>
      </c>
      <c r="J469" s="576"/>
      <c r="K469" s="576">
        <v>5</v>
      </c>
      <c r="L469" s="585">
        <v>16</v>
      </c>
      <c r="M469" s="585">
        <v>80</v>
      </c>
      <c r="N469" s="576"/>
      <c r="O469" s="576">
        <v>5</v>
      </c>
      <c r="P469" s="585"/>
      <c r="Q469" s="585"/>
      <c r="R469" s="581"/>
      <c r="S469" s="586"/>
    </row>
    <row r="470" spans="1:19" ht="14.45" customHeight="1" x14ac:dyDescent="0.2">
      <c r="A470" s="575" t="s">
        <v>1208</v>
      </c>
      <c r="B470" s="576" t="s">
        <v>1209</v>
      </c>
      <c r="C470" s="576" t="s">
        <v>479</v>
      </c>
      <c r="D470" s="576" t="s">
        <v>627</v>
      </c>
      <c r="E470" s="576" t="s">
        <v>1196</v>
      </c>
      <c r="F470" s="576" t="s">
        <v>1242</v>
      </c>
      <c r="G470" s="576" t="s">
        <v>1243</v>
      </c>
      <c r="H470" s="585"/>
      <c r="I470" s="585"/>
      <c r="J470" s="576"/>
      <c r="K470" s="576"/>
      <c r="L470" s="585">
        <v>4</v>
      </c>
      <c r="M470" s="585">
        <v>20</v>
      </c>
      <c r="N470" s="576"/>
      <c r="O470" s="576">
        <v>5</v>
      </c>
      <c r="P470" s="585"/>
      <c r="Q470" s="585"/>
      <c r="R470" s="581"/>
      <c r="S470" s="586"/>
    </row>
    <row r="471" spans="1:19" ht="14.45" customHeight="1" x14ac:dyDescent="0.2">
      <c r="A471" s="575" t="s">
        <v>1208</v>
      </c>
      <c r="B471" s="576" t="s">
        <v>1209</v>
      </c>
      <c r="C471" s="576" t="s">
        <v>479</v>
      </c>
      <c r="D471" s="576" t="s">
        <v>627</v>
      </c>
      <c r="E471" s="576" t="s">
        <v>1196</v>
      </c>
      <c r="F471" s="576" t="s">
        <v>1244</v>
      </c>
      <c r="G471" s="576" t="s">
        <v>1245</v>
      </c>
      <c r="H471" s="585">
        <v>82</v>
      </c>
      <c r="I471" s="585">
        <v>6150</v>
      </c>
      <c r="J471" s="576"/>
      <c r="K471" s="576">
        <v>75</v>
      </c>
      <c r="L471" s="585">
        <v>149</v>
      </c>
      <c r="M471" s="585">
        <v>11324</v>
      </c>
      <c r="N471" s="576"/>
      <c r="O471" s="576">
        <v>76</v>
      </c>
      <c r="P471" s="585">
        <v>134</v>
      </c>
      <c r="Q471" s="585">
        <v>10854</v>
      </c>
      <c r="R471" s="581"/>
      <c r="S471" s="586">
        <v>81</v>
      </c>
    </row>
    <row r="472" spans="1:19" ht="14.45" customHeight="1" x14ac:dyDescent="0.2">
      <c r="A472" s="575" t="s">
        <v>1208</v>
      </c>
      <c r="B472" s="576" t="s">
        <v>1209</v>
      </c>
      <c r="C472" s="576" t="s">
        <v>479</v>
      </c>
      <c r="D472" s="576" t="s">
        <v>627</v>
      </c>
      <c r="E472" s="576" t="s">
        <v>1196</v>
      </c>
      <c r="F472" s="576" t="s">
        <v>1248</v>
      </c>
      <c r="G472" s="576" t="s">
        <v>1249</v>
      </c>
      <c r="H472" s="585">
        <v>19</v>
      </c>
      <c r="I472" s="585">
        <v>3401</v>
      </c>
      <c r="J472" s="576"/>
      <c r="K472" s="576">
        <v>179</v>
      </c>
      <c r="L472" s="585">
        <v>67</v>
      </c>
      <c r="M472" s="585">
        <v>12060</v>
      </c>
      <c r="N472" s="576"/>
      <c r="O472" s="576">
        <v>180</v>
      </c>
      <c r="P472" s="585">
        <v>34</v>
      </c>
      <c r="Q472" s="585">
        <v>6596</v>
      </c>
      <c r="R472" s="581"/>
      <c r="S472" s="586">
        <v>194</v>
      </c>
    </row>
    <row r="473" spans="1:19" ht="14.45" customHeight="1" x14ac:dyDescent="0.2">
      <c r="A473" s="575" t="s">
        <v>1208</v>
      </c>
      <c r="B473" s="576" t="s">
        <v>1209</v>
      </c>
      <c r="C473" s="576" t="s">
        <v>479</v>
      </c>
      <c r="D473" s="576" t="s">
        <v>627</v>
      </c>
      <c r="E473" s="576" t="s">
        <v>1196</v>
      </c>
      <c r="F473" s="576" t="s">
        <v>1250</v>
      </c>
      <c r="G473" s="576" t="s">
        <v>1251</v>
      </c>
      <c r="H473" s="585"/>
      <c r="I473" s="585"/>
      <c r="J473" s="576"/>
      <c r="K473" s="576"/>
      <c r="L473" s="585">
        <v>2</v>
      </c>
      <c r="M473" s="585">
        <v>552</v>
      </c>
      <c r="N473" s="576"/>
      <c r="O473" s="576">
        <v>276</v>
      </c>
      <c r="P473" s="585">
        <v>1</v>
      </c>
      <c r="Q473" s="585">
        <v>287</v>
      </c>
      <c r="R473" s="581"/>
      <c r="S473" s="586">
        <v>287</v>
      </c>
    </row>
    <row r="474" spans="1:19" ht="14.45" customHeight="1" x14ac:dyDescent="0.2">
      <c r="A474" s="575" t="s">
        <v>1208</v>
      </c>
      <c r="B474" s="576" t="s">
        <v>1209</v>
      </c>
      <c r="C474" s="576" t="s">
        <v>479</v>
      </c>
      <c r="D474" s="576" t="s">
        <v>627</v>
      </c>
      <c r="E474" s="576" t="s">
        <v>1196</v>
      </c>
      <c r="F474" s="576" t="s">
        <v>1252</v>
      </c>
      <c r="G474" s="576" t="s">
        <v>1253</v>
      </c>
      <c r="H474" s="585">
        <v>141</v>
      </c>
      <c r="I474" s="585">
        <v>4699.99</v>
      </c>
      <c r="J474" s="576"/>
      <c r="K474" s="576">
        <v>33.333262411347519</v>
      </c>
      <c r="L474" s="585">
        <v>335</v>
      </c>
      <c r="M474" s="585">
        <v>12596.670000000002</v>
      </c>
      <c r="N474" s="576"/>
      <c r="O474" s="576">
        <v>37.602000000000004</v>
      </c>
      <c r="P474" s="585">
        <v>662</v>
      </c>
      <c r="Q474" s="585">
        <v>30157.78</v>
      </c>
      <c r="R474" s="581"/>
      <c r="S474" s="586">
        <v>45.555558912386708</v>
      </c>
    </row>
    <row r="475" spans="1:19" ht="14.45" customHeight="1" x14ac:dyDescent="0.2">
      <c r="A475" s="575" t="s">
        <v>1208</v>
      </c>
      <c r="B475" s="576" t="s">
        <v>1209</v>
      </c>
      <c r="C475" s="576" t="s">
        <v>479</v>
      </c>
      <c r="D475" s="576" t="s">
        <v>627</v>
      </c>
      <c r="E475" s="576" t="s">
        <v>1196</v>
      </c>
      <c r="F475" s="576" t="s">
        <v>1254</v>
      </c>
      <c r="G475" s="576" t="s">
        <v>1255</v>
      </c>
      <c r="H475" s="585"/>
      <c r="I475" s="585"/>
      <c r="J475" s="576"/>
      <c r="K475" s="576"/>
      <c r="L475" s="585"/>
      <c r="M475" s="585"/>
      <c r="N475" s="576"/>
      <c r="O475" s="576"/>
      <c r="P475" s="585">
        <v>2</v>
      </c>
      <c r="Q475" s="585">
        <v>78</v>
      </c>
      <c r="R475" s="581"/>
      <c r="S475" s="586">
        <v>39</v>
      </c>
    </row>
    <row r="476" spans="1:19" ht="14.45" customHeight="1" x14ac:dyDescent="0.2">
      <c r="A476" s="575" t="s">
        <v>1208</v>
      </c>
      <c r="B476" s="576" t="s">
        <v>1209</v>
      </c>
      <c r="C476" s="576" t="s">
        <v>479</v>
      </c>
      <c r="D476" s="576" t="s">
        <v>627</v>
      </c>
      <c r="E476" s="576" t="s">
        <v>1196</v>
      </c>
      <c r="F476" s="576" t="s">
        <v>1256</v>
      </c>
      <c r="G476" s="576" t="s">
        <v>1257</v>
      </c>
      <c r="H476" s="585">
        <v>112</v>
      </c>
      <c r="I476" s="585">
        <v>15120</v>
      </c>
      <c r="J476" s="576"/>
      <c r="K476" s="576">
        <v>135</v>
      </c>
      <c r="L476" s="585">
        <v>142</v>
      </c>
      <c r="M476" s="585">
        <v>19454</v>
      </c>
      <c r="N476" s="576"/>
      <c r="O476" s="576">
        <v>137</v>
      </c>
      <c r="P476" s="585"/>
      <c r="Q476" s="585"/>
      <c r="R476" s="581"/>
      <c r="S476" s="586"/>
    </row>
    <row r="477" spans="1:19" ht="14.45" customHeight="1" x14ac:dyDescent="0.2">
      <c r="A477" s="575" t="s">
        <v>1208</v>
      </c>
      <c r="B477" s="576" t="s">
        <v>1209</v>
      </c>
      <c r="C477" s="576" t="s">
        <v>479</v>
      </c>
      <c r="D477" s="576" t="s">
        <v>627</v>
      </c>
      <c r="E477" s="576" t="s">
        <v>1196</v>
      </c>
      <c r="F477" s="576" t="s">
        <v>1258</v>
      </c>
      <c r="G477" s="576" t="s">
        <v>1259</v>
      </c>
      <c r="H477" s="585">
        <v>7</v>
      </c>
      <c r="I477" s="585">
        <v>525</v>
      </c>
      <c r="J477" s="576"/>
      <c r="K477" s="576">
        <v>75</v>
      </c>
      <c r="L477" s="585">
        <v>37</v>
      </c>
      <c r="M477" s="585">
        <v>2812</v>
      </c>
      <c r="N477" s="576"/>
      <c r="O477" s="576">
        <v>76</v>
      </c>
      <c r="P477" s="585">
        <v>46</v>
      </c>
      <c r="Q477" s="585">
        <v>3726</v>
      </c>
      <c r="R477" s="581"/>
      <c r="S477" s="586">
        <v>81</v>
      </c>
    </row>
    <row r="478" spans="1:19" ht="14.45" customHeight="1" x14ac:dyDescent="0.2">
      <c r="A478" s="575" t="s">
        <v>1208</v>
      </c>
      <c r="B478" s="576" t="s">
        <v>1209</v>
      </c>
      <c r="C478" s="576" t="s">
        <v>479</v>
      </c>
      <c r="D478" s="576" t="s">
        <v>627</v>
      </c>
      <c r="E478" s="576" t="s">
        <v>1196</v>
      </c>
      <c r="F478" s="576" t="s">
        <v>1260</v>
      </c>
      <c r="G478" s="576" t="s">
        <v>1261</v>
      </c>
      <c r="H478" s="585">
        <v>123</v>
      </c>
      <c r="I478" s="585">
        <v>44034</v>
      </c>
      <c r="J478" s="576"/>
      <c r="K478" s="576">
        <v>358</v>
      </c>
      <c r="L478" s="585">
        <v>228</v>
      </c>
      <c r="M478" s="585">
        <v>82080</v>
      </c>
      <c r="N478" s="576"/>
      <c r="O478" s="576">
        <v>360</v>
      </c>
      <c r="P478" s="585">
        <v>327</v>
      </c>
      <c r="Q478" s="585">
        <v>126876</v>
      </c>
      <c r="R478" s="581"/>
      <c r="S478" s="586">
        <v>388</v>
      </c>
    </row>
    <row r="479" spans="1:19" ht="14.45" customHeight="1" x14ac:dyDescent="0.2">
      <c r="A479" s="575" t="s">
        <v>1208</v>
      </c>
      <c r="B479" s="576" t="s">
        <v>1209</v>
      </c>
      <c r="C479" s="576" t="s">
        <v>479</v>
      </c>
      <c r="D479" s="576" t="s">
        <v>627</v>
      </c>
      <c r="E479" s="576" t="s">
        <v>1196</v>
      </c>
      <c r="F479" s="576" t="s">
        <v>1262</v>
      </c>
      <c r="G479" s="576" t="s">
        <v>1263</v>
      </c>
      <c r="H479" s="585">
        <v>185</v>
      </c>
      <c r="I479" s="585">
        <v>41810</v>
      </c>
      <c r="J479" s="576"/>
      <c r="K479" s="576">
        <v>226</v>
      </c>
      <c r="L479" s="585">
        <v>268</v>
      </c>
      <c r="M479" s="585">
        <v>61104</v>
      </c>
      <c r="N479" s="576"/>
      <c r="O479" s="576">
        <v>228</v>
      </c>
      <c r="P479" s="585">
        <v>576</v>
      </c>
      <c r="Q479" s="585">
        <v>139968</v>
      </c>
      <c r="R479" s="581"/>
      <c r="S479" s="586">
        <v>243</v>
      </c>
    </row>
    <row r="480" spans="1:19" ht="14.45" customHeight="1" x14ac:dyDescent="0.2">
      <c r="A480" s="575" t="s">
        <v>1208</v>
      </c>
      <c r="B480" s="576" t="s">
        <v>1209</v>
      </c>
      <c r="C480" s="576" t="s">
        <v>479</v>
      </c>
      <c r="D480" s="576" t="s">
        <v>627</v>
      </c>
      <c r="E480" s="576" t="s">
        <v>1196</v>
      </c>
      <c r="F480" s="576" t="s">
        <v>1264</v>
      </c>
      <c r="G480" s="576" t="s">
        <v>1265</v>
      </c>
      <c r="H480" s="585"/>
      <c r="I480" s="585"/>
      <c r="J480" s="576"/>
      <c r="K480" s="576"/>
      <c r="L480" s="585">
        <v>4</v>
      </c>
      <c r="M480" s="585">
        <v>316</v>
      </c>
      <c r="N480" s="576"/>
      <c r="O480" s="576">
        <v>79</v>
      </c>
      <c r="P480" s="585">
        <v>1</v>
      </c>
      <c r="Q480" s="585">
        <v>83</v>
      </c>
      <c r="R480" s="581"/>
      <c r="S480" s="586">
        <v>83</v>
      </c>
    </row>
    <row r="481" spans="1:19" ht="14.45" customHeight="1" x14ac:dyDescent="0.2">
      <c r="A481" s="575" t="s">
        <v>1208</v>
      </c>
      <c r="B481" s="576" t="s">
        <v>1209</v>
      </c>
      <c r="C481" s="576" t="s">
        <v>479</v>
      </c>
      <c r="D481" s="576" t="s">
        <v>627</v>
      </c>
      <c r="E481" s="576" t="s">
        <v>1196</v>
      </c>
      <c r="F481" s="576" t="s">
        <v>1270</v>
      </c>
      <c r="G481" s="576" t="s">
        <v>1271</v>
      </c>
      <c r="H481" s="585">
        <v>20</v>
      </c>
      <c r="I481" s="585">
        <v>14140</v>
      </c>
      <c r="J481" s="576"/>
      <c r="K481" s="576">
        <v>707</v>
      </c>
      <c r="L481" s="585">
        <v>42</v>
      </c>
      <c r="M481" s="585">
        <v>29862</v>
      </c>
      <c r="N481" s="576"/>
      <c r="O481" s="576">
        <v>711</v>
      </c>
      <c r="P481" s="585">
        <v>308</v>
      </c>
      <c r="Q481" s="585">
        <v>236544</v>
      </c>
      <c r="R481" s="581"/>
      <c r="S481" s="586">
        <v>768</v>
      </c>
    </row>
    <row r="482" spans="1:19" ht="14.45" customHeight="1" x14ac:dyDescent="0.2">
      <c r="A482" s="575" t="s">
        <v>1208</v>
      </c>
      <c r="B482" s="576" t="s">
        <v>1209</v>
      </c>
      <c r="C482" s="576" t="s">
        <v>479</v>
      </c>
      <c r="D482" s="576" t="s">
        <v>627</v>
      </c>
      <c r="E482" s="576" t="s">
        <v>1196</v>
      </c>
      <c r="F482" s="576" t="s">
        <v>1272</v>
      </c>
      <c r="G482" s="576" t="s">
        <v>1273</v>
      </c>
      <c r="H482" s="585">
        <v>126</v>
      </c>
      <c r="I482" s="585">
        <v>29358</v>
      </c>
      <c r="J482" s="576"/>
      <c r="K482" s="576">
        <v>233</v>
      </c>
      <c r="L482" s="585">
        <v>206</v>
      </c>
      <c r="M482" s="585">
        <v>48410</v>
      </c>
      <c r="N482" s="576"/>
      <c r="O482" s="576">
        <v>235</v>
      </c>
      <c r="P482" s="585">
        <v>1122</v>
      </c>
      <c r="Q482" s="585">
        <v>284988</v>
      </c>
      <c r="R482" s="581"/>
      <c r="S482" s="586">
        <v>254</v>
      </c>
    </row>
    <row r="483" spans="1:19" ht="14.45" customHeight="1" x14ac:dyDescent="0.2">
      <c r="A483" s="575" t="s">
        <v>1208</v>
      </c>
      <c r="B483" s="576" t="s">
        <v>1209</v>
      </c>
      <c r="C483" s="576" t="s">
        <v>479</v>
      </c>
      <c r="D483" s="576" t="s">
        <v>627</v>
      </c>
      <c r="E483" s="576" t="s">
        <v>1196</v>
      </c>
      <c r="F483" s="576" t="s">
        <v>1274</v>
      </c>
      <c r="G483" s="576" t="s">
        <v>1275</v>
      </c>
      <c r="H483" s="585"/>
      <c r="I483" s="585"/>
      <c r="J483" s="576"/>
      <c r="K483" s="576"/>
      <c r="L483" s="585">
        <v>1</v>
      </c>
      <c r="M483" s="585">
        <v>482</v>
      </c>
      <c r="N483" s="576"/>
      <c r="O483" s="576">
        <v>482</v>
      </c>
      <c r="P483" s="585"/>
      <c r="Q483" s="585"/>
      <c r="R483" s="581"/>
      <c r="S483" s="586"/>
    </row>
    <row r="484" spans="1:19" ht="14.45" customHeight="1" x14ac:dyDescent="0.2">
      <c r="A484" s="575" t="s">
        <v>1208</v>
      </c>
      <c r="B484" s="576" t="s">
        <v>1209</v>
      </c>
      <c r="C484" s="576" t="s">
        <v>479</v>
      </c>
      <c r="D484" s="576" t="s">
        <v>1168</v>
      </c>
      <c r="E484" s="576" t="s">
        <v>1196</v>
      </c>
      <c r="F484" s="576" t="s">
        <v>1236</v>
      </c>
      <c r="G484" s="576" t="s">
        <v>1237</v>
      </c>
      <c r="H484" s="585">
        <v>5</v>
      </c>
      <c r="I484" s="585">
        <v>190</v>
      </c>
      <c r="J484" s="576"/>
      <c r="K484" s="576">
        <v>38</v>
      </c>
      <c r="L484" s="585">
        <v>16</v>
      </c>
      <c r="M484" s="585">
        <v>608</v>
      </c>
      <c r="N484" s="576"/>
      <c r="O484" s="576">
        <v>38</v>
      </c>
      <c r="P484" s="585">
        <v>34</v>
      </c>
      <c r="Q484" s="585">
        <v>1360</v>
      </c>
      <c r="R484" s="581"/>
      <c r="S484" s="586">
        <v>40</v>
      </c>
    </row>
    <row r="485" spans="1:19" ht="14.45" customHeight="1" x14ac:dyDescent="0.2">
      <c r="A485" s="575" t="s">
        <v>1208</v>
      </c>
      <c r="B485" s="576" t="s">
        <v>1209</v>
      </c>
      <c r="C485" s="576" t="s">
        <v>479</v>
      </c>
      <c r="D485" s="576" t="s">
        <v>1168</v>
      </c>
      <c r="E485" s="576" t="s">
        <v>1196</v>
      </c>
      <c r="F485" s="576" t="s">
        <v>1238</v>
      </c>
      <c r="G485" s="576" t="s">
        <v>1239</v>
      </c>
      <c r="H485" s="585">
        <v>36</v>
      </c>
      <c r="I485" s="585">
        <v>360</v>
      </c>
      <c r="J485" s="576"/>
      <c r="K485" s="576">
        <v>10</v>
      </c>
      <c r="L485" s="585">
        <v>127</v>
      </c>
      <c r="M485" s="585">
        <v>1270</v>
      </c>
      <c r="N485" s="576"/>
      <c r="O485" s="576">
        <v>10</v>
      </c>
      <c r="P485" s="585">
        <v>154</v>
      </c>
      <c r="Q485" s="585">
        <v>1540</v>
      </c>
      <c r="R485" s="581"/>
      <c r="S485" s="586">
        <v>10</v>
      </c>
    </row>
    <row r="486" spans="1:19" ht="14.45" customHeight="1" x14ac:dyDescent="0.2">
      <c r="A486" s="575" t="s">
        <v>1208</v>
      </c>
      <c r="B486" s="576" t="s">
        <v>1209</v>
      </c>
      <c r="C486" s="576" t="s">
        <v>479</v>
      </c>
      <c r="D486" s="576" t="s">
        <v>1168</v>
      </c>
      <c r="E486" s="576" t="s">
        <v>1196</v>
      </c>
      <c r="F486" s="576" t="s">
        <v>1244</v>
      </c>
      <c r="G486" s="576" t="s">
        <v>1245</v>
      </c>
      <c r="H486" s="585">
        <v>1</v>
      </c>
      <c r="I486" s="585">
        <v>75</v>
      </c>
      <c r="J486" s="576"/>
      <c r="K486" s="576">
        <v>75</v>
      </c>
      <c r="L486" s="585">
        <v>64</v>
      </c>
      <c r="M486" s="585">
        <v>4864</v>
      </c>
      <c r="N486" s="576"/>
      <c r="O486" s="576">
        <v>76</v>
      </c>
      <c r="P486" s="585">
        <v>78</v>
      </c>
      <c r="Q486" s="585">
        <v>6318</v>
      </c>
      <c r="R486" s="581"/>
      <c r="S486" s="586">
        <v>81</v>
      </c>
    </row>
    <row r="487" spans="1:19" ht="14.45" customHeight="1" x14ac:dyDescent="0.2">
      <c r="A487" s="575" t="s">
        <v>1208</v>
      </c>
      <c r="B487" s="576" t="s">
        <v>1209</v>
      </c>
      <c r="C487" s="576" t="s">
        <v>479</v>
      </c>
      <c r="D487" s="576" t="s">
        <v>1168</v>
      </c>
      <c r="E487" s="576" t="s">
        <v>1196</v>
      </c>
      <c r="F487" s="576" t="s">
        <v>1248</v>
      </c>
      <c r="G487" s="576" t="s">
        <v>1249</v>
      </c>
      <c r="H487" s="585">
        <v>1</v>
      </c>
      <c r="I487" s="585">
        <v>179</v>
      </c>
      <c r="J487" s="576"/>
      <c r="K487" s="576">
        <v>179</v>
      </c>
      <c r="L487" s="585">
        <v>2</v>
      </c>
      <c r="M487" s="585">
        <v>360</v>
      </c>
      <c r="N487" s="576"/>
      <c r="O487" s="576">
        <v>180</v>
      </c>
      <c r="P487" s="585"/>
      <c r="Q487" s="585"/>
      <c r="R487" s="581"/>
      <c r="S487" s="586"/>
    </row>
    <row r="488" spans="1:19" ht="14.45" customHeight="1" x14ac:dyDescent="0.2">
      <c r="A488" s="575" t="s">
        <v>1208</v>
      </c>
      <c r="B488" s="576" t="s">
        <v>1209</v>
      </c>
      <c r="C488" s="576" t="s">
        <v>479</v>
      </c>
      <c r="D488" s="576" t="s">
        <v>1168</v>
      </c>
      <c r="E488" s="576" t="s">
        <v>1196</v>
      </c>
      <c r="F488" s="576" t="s">
        <v>1252</v>
      </c>
      <c r="G488" s="576" t="s">
        <v>1253</v>
      </c>
      <c r="H488" s="585">
        <v>36</v>
      </c>
      <c r="I488" s="585">
        <v>1200.0000000000002</v>
      </c>
      <c r="J488" s="576"/>
      <c r="K488" s="576">
        <v>33.333333333333343</v>
      </c>
      <c r="L488" s="585">
        <v>132</v>
      </c>
      <c r="M488" s="585">
        <v>4742.2299999999996</v>
      </c>
      <c r="N488" s="576"/>
      <c r="O488" s="576">
        <v>35.925984848484845</v>
      </c>
      <c r="P488" s="585">
        <v>403</v>
      </c>
      <c r="Q488" s="585">
        <v>18358.89</v>
      </c>
      <c r="R488" s="581"/>
      <c r="S488" s="586">
        <v>45.555558312655087</v>
      </c>
    </row>
    <row r="489" spans="1:19" ht="14.45" customHeight="1" x14ac:dyDescent="0.2">
      <c r="A489" s="575" t="s">
        <v>1208</v>
      </c>
      <c r="B489" s="576" t="s">
        <v>1209</v>
      </c>
      <c r="C489" s="576" t="s">
        <v>479</v>
      </c>
      <c r="D489" s="576" t="s">
        <v>1168</v>
      </c>
      <c r="E489" s="576" t="s">
        <v>1196</v>
      </c>
      <c r="F489" s="576" t="s">
        <v>1258</v>
      </c>
      <c r="G489" s="576" t="s">
        <v>1259</v>
      </c>
      <c r="H489" s="585">
        <v>5</v>
      </c>
      <c r="I489" s="585">
        <v>375</v>
      </c>
      <c r="J489" s="576"/>
      <c r="K489" s="576">
        <v>75</v>
      </c>
      <c r="L489" s="585">
        <v>18</v>
      </c>
      <c r="M489" s="585">
        <v>1368</v>
      </c>
      <c r="N489" s="576"/>
      <c r="O489" s="576">
        <v>76</v>
      </c>
      <c r="P489" s="585">
        <v>55</v>
      </c>
      <c r="Q489" s="585">
        <v>4455</v>
      </c>
      <c r="R489" s="581"/>
      <c r="S489" s="586">
        <v>81</v>
      </c>
    </row>
    <row r="490" spans="1:19" ht="14.45" customHeight="1" x14ac:dyDescent="0.2">
      <c r="A490" s="575" t="s">
        <v>1208</v>
      </c>
      <c r="B490" s="576" t="s">
        <v>1209</v>
      </c>
      <c r="C490" s="576" t="s">
        <v>479</v>
      </c>
      <c r="D490" s="576" t="s">
        <v>1168</v>
      </c>
      <c r="E490" s="576" t="s">
        <v>1196</v>
      </c>
      <c r="F490" s="576" t="s">
        <v>1260</v>
      </c>
      <c r="G490" s="576" t="s">
        <v>1261</v>
      </c>
      <c r="H490" s="585">
        <v>35</v>
      </c>
      <c r="I490" s="585">
        <v>12530</v>
      </c>
      <c r="J490" s="576"/>
      <c r="K490" s="576">
        <v>358</v>
      </c>
      <c r="L490" s="585">
        <v>105</v>
      </c>
      <c r="M490" s="585">
        <v>37800</v>
      </c>
      <c r="N490" s="576"/>
      <c r="O490" s="576">
        <v>360</v>
      </c>
      <c r="P490" s="585">
        <v>192</v>
      </c>
      <c r="Q490" s="585">
        <v>74496</v>
      </c>
      <c r="R490" s="581"/>
      <c r="S490" s="586">
        <v>388</v>
      </c>
    </row>
    <row r="491" spans="1:19" ht="14.45" customHeight="1" x14ac:dyDescent="0.2">
      <c r="A491" s="575" t="s">
        <v>1208</v>
      </c>
      <c r="B491" s="576" t="s">
        <v>1209</v>
      </c>
      <c r="C491" s="576" t="s">
        <v>479</v>
      </c>
      <c r="D491" s="576" t="s">
        <v>1168</v>
      </c>
      <c r="E491" s="576" t="s">
        <v>1196</v>
      </c>
      <c r="F491" s="576" t="s">
        <v>1262</v>
      </c>
      <c r="G491" s="576" t="s">
        <v>1263</v>
      </c>
      <c r="H491" s="585">
        <v>38</v>
      </c>
      <c r="I491" s="585">
        <v>8588</v>
      </c>
      <c r="J491" s="576"/>
      <c r="K491" s="576">
        <v>226</v>
      </c>
      <c r="L491" s="585">
        <v>127</v>
      </c>
      <c r="M491" s="585">
        <v>28956</v>
      </c>
      <c r="N491" s="576"/>
      <c r="O491" s="576">
        <v>228</v>
      </c>
      <c r="P491" s="585">
        <v>399</v>
      </c>
      <c r="Q491" s="585">
        <v>96957</v>
      </c>
      <c r="R491" s="581"/>
      <c r="S491" s="586">
        <v>243</v>
      </c>
    </row>
    <row r="492" spans="1:19" ht="14.45" customHeight="1" x14ac:dyDescent="0.2">
      <c r="A492" s="575" t="s">
        <v>1208</v>
      </c>
      <c r="B492" s="576" t="s">
        <v>1209</v>
      </c>
      <c r="C492" s="576" t="s">
        <v>479</v>
      </c>
      <c r="D492" s="576" t="s">
        <v>1168</v>
      </c>
      <c r="E492" s="576" t="s">
        <v>1196</v>
      </c>
      <c r="F492" s="576" t="s">
        <v>1270</v>
      </c>
      <c r="G492" s="576" t="s">
        <v>1271</v>
      </c>
      <c r="H492" s="585">
        <v>2</v>
      </c>
      <c r="I492" s="585">
        <v>1414</v>
      </c>
      <c r="J492" s="576"/>
      <c r="K492" s="576">
        <v>707</v>
      </c>
      <c r="L492" s="585">
        <v>33</v>
      </c>
      <c r="M492" s="585">
        <v>23463</v>
      </c>
      <c r="N492" s="576"/>
      <c r="O492" s="576">
        <v>711</v>
      </c>
      <c r="P492" s="585">
        <v>227</v>
      </c>
      <c r="Q492" s="585">
        <v>174336</v>
      </c>
      <c r="R492" s="581"/>
      <c r="S492" s="586">
        <v>768</v>
      </c>
    </row>
    <row r="493" spans="1:19" ht="14.45" customHeight="1" x14ac:dyDescent="0.2">
      <c r="A493" s="575" t="s">
        <v>1208</v>
      </c>
      <c r="B493" s="576" t="s">
        <v>1209</v>
      </c>
      <c r="C493" s="576" t="s">
        <v>479</v>
      </c>
      <c r="D493" s="576" t="s">
        <v>1168</v>
      </c>
      <c r="E493" s="576" t="s">
        <v>1196</v>
      </c>
      <c r="F493" s="576" t="s">
        <v>1272</v>
      </c>
      <c r="G493" s="576" t="s">
        <v>1273</v>
      </c>
      <c r="H493" s="585"/>
      <c r="I493" s="585"/>
      <c r="J493" s="576"/>
      <c r="K493" s="576"/>
      <c r="L493" s="585">
        <v>51</v>
      </c>
      <c r="M493" s="585">
        <v>11985</v>
      </c>
      <c r="N493" s="576"/>
      <c r="O493" s="576">
        <v>235</v>
      </c>
      <c r="P493" s="585">
        <v>394</v>
      </c>
      <c r="Q493" s="585">
        <v>100076</v>
      </c>
      <c r="R493" s="581"/>
      <c r="S493" s="586">
        <v>254</v>
      </c>
    </row>
    <row r="494" spans="1:19" ht="14.45" customHeight="1" x14ac:dyDescent="0.2">
      <c r="A494" s="575" t="s">
        <v>1208</v>
      </c>
      <c r="B494" s="576" t="s">
        <v>1209</v>
      </c>
      <c r="C494" s="576" t="s">
        <v>479</v>
      </c>
      <c r="D494" s="576" t="s">
        <v>1168</v>
      </c>
      <c r="E494" s="576" t="s">
        <v>1196</v>
      </c>
      <c r="F494" s="576" t="s">
        <v>1278</v>
      </c>
      <c r="G494" s="576" t="s">
        <v>1279</v>
      </c>
      <c r="H494" s="585"/>
      <c r="I494" s="585"/>
      <c r="J494" s="576"/>
      <c r="K494" s="576"/>
      <c r="L494" s="585"/>
      <c r="M494" s="585"/>
      <c r="N494" s="576"/>
      <c r="O494" s="576"/>
      <c r="P494" s="585">
        <v>7</v>
      </c>
      <c r="Q494" s="585">
        <v>819</v>
      </c>
      <c r="R494" s="581"/>
      <c r="S494" s="586">
        <v>117</v>
      </c>
    </row>
    <row r="495" spans="1:19" ht="14.45" customHeight="1" x14ac:dyDescent="0.2">
      <c r="A495" s="575" t="s">
        <v>1208</v>
      </c>
      <c r="B495" s="576" t="s">
        <v>1209</v>
      </c>
      <c r="C495" s="576" t="s">
        <v>479</v>
      </c>
      <c r="D495" s="576" t="s">
        <v>622</v>
      </c>
      <c r="E495" s="576" t="s">
        <v>1196</v>
      </c>
      <c r="F495" s="576" t="s">
        <v>1236</v>
      </c>
      <c r="G495" s="576" t="s">
        <v>1237</v>
      </c>
      <c r="H495" s="585"/>
      <c r="I495" s="585"/>
      <c r="J495" s="576"/>
      <c r="K495" s="576"/>
      <c r="L495" s="585"/>
      <c r="M495" s="585"/>
      <c r="N495" s="576"/>
      <c r="O495" s="576"/>
      <c r="P495" s="585">
        <v>5</v>
      </c>
      <c r="Q495" s="585">
        <v>200</v>
      </c>
      <c r="R495" s="581"/>
      <c r="S495" s="586">
        <v>40</v>
      </c>
    </row>
    <row r="496" spans="1:19" ht="14.45" customHeight="1" x14ac:dyDescent="0.2">
      <c r="A496" s="575" t="s">
        <v>1208</v>
      </c>
      <c r="B496" s="576" t="s">
        <v>1209</v>
      </c>
      <c r="C496" s="576" t="s">
        <v>479</v>
      </c>
      <c r="D496" s="576" t="s">
        <v>622</v>
      </c>
      <c r="E496" s="576" t="s">
        <v>1196</v>
      </c>
      <c r="F496" s="576" t="s">
        <v>1238</v>
      </c>
      <c r="G496" s="576" t="s">
        <v>1239</v>
      </c>
      <c r="H496" s="585"/>
      <c r="I496" s="585"/>
      <c r="J496" s="576"/>
      <c r="K496" s="576"/>
      <c r="L496" s="585">
        <v>1</v>
      </c>
      <c r="M496" s="585">
        <v>10</v>
      </c>
      <c r="N496" s="576"/>
      <c r="O496" s="576">
        <v>10</v>
      </c>
      <c r="P496" s="585">
        <v>21</v>
      </c>
      <c r="Q496" s="585">
        <v>210</v>
      </c>
      <c r="R496" s="581"/>
      <c r="S496" s="586">
        <v>10</v>
      </c>
    </row>
    <row r="497" spans="1:19" ht="14.45" customHeight="1" x14ac:dyDescent="0.2">
      <c r="A497" s="575" t="s">
        <v>1208</v>
      </c>
      <c r="B497" s="576" t="s">
        <v>1209</v>
      </c>
      <c r="C497" s="576" t="s">
        <v>479</v>
      </c>
      <c r="D497" s="576" t="s">
        <v>622</v>
      </c>
      <c r="E497" s="576" t="s">
        <v>1196</v>
      </c>
      <c r="F497" s="576" t="s">
        <v>1244</v>
      </c>
      <c r="G497" s="576" t="s">
        <v>1245</v>
      </c>
      <c r="H497" s="585"/>
      <c r="I497" s="585"/>
      <c r="J497" s="576"/>
      <c r="K497" s="576"/>
      <c r="L497" s="585">
        <v>1</v>
      </c>
      <c r="M497" s="585">
        <v>76</v>
      </c>
      <c r="N497" s="576"/>
      <c r="O497" s="576">
        <v>76</v>
      </c>
      <c r="P497" s="585"/>
      <c r="Q497" s="585"/>
      <c r="R497" s="581"/>
      <c r="S497" s="586"/>
    </row>
    <row r="498" spans="1:19" ht="14.45" customHeight="1" x14ac:dyDescent="0.2">
      <c r="A498" s="575" t="s">
        <v>1208</v>
      </c>
      <c r="B498" s="576" t="s">
        <v>1209</v>
      </c>
      <c r="C498" s="576" t="s">
        <v>479</v>
      </c>
      <c r="D498" s="576" t="s">
        <v>622</v>
      </c>
      <c r="E498" s="576" t="s">
        <v>1196</v>
      </c>
      <c r="F498" s="576" t="s">
        <v>1248</v>
      </c>
      <c r="G498" s="576" t="s">
        <v>1249</v>
      </c>
      <c r="H498" s="585"/>
      <c r="I498" s="585"/>
      <c r="J498" s="576"/>
      <c r="K498" s="576"/>
      <c r="L498" s="585">
        <v>2</v>
      </c>
      <c r="M498" s="585">
        <v>360</v>
      </c>
      <c r="N498" s="576"/>
      <c r="O498" s="576">
        <v>180</v>
      </c>
      <c r="P498" s="585">
        <v>4</v>
      </c>
      <c r="Q498" s="585">
        <v>776</v>
      </c>
      <c r="R498" s="581"/>
      <c r="S498" s="586">
        <v>194</v>
      </c>
    </row>
    <row r="499" spans="1:19" ht="14.45" customHeight="1" x14ac:dyDescent="0.2">
      <c r="A499" s="575" t="s">
        <v>1208</v>
      </c>
      <c r="B499" s="576" t="s">
        <v>1209</v>
      </c>
      <c r="C499" s="576" t="s">
        <v>479</v>
      </c>
      <c r="D499" s="576" t="s">
        <v>622</v>
      </c>
      <c r="E499" s="576" t="s">
        <v>1196</v>
      </c>
      <c r="F499" s="576" t="s">
        <v>1252</v>
      </c>
      <c r="G499" s="576" t="s">
        <v>1253</v>
      </c>
      <c r="H499" s="585"/>
      <c r="I499" s="585"/>
      <c r="J499" s="576"/>
      <c r="K499" s="576"/>
      <c r="L499" s="585">
        <v>3</v>
      </c>
      <c r="M499" s="585">
        <v>100</v>
      </c>
      <c r="N499" s="576"/>
      <c r="O499" s="576">
        <v>33.333333333333336</v>
      </c>
      <c r="P499" s="585">
        <v>47</v>
      </c>
      <c r="Q499" s="585">
        <v>2141.12</v>
      </c>
      <c r="R499" s="581"/>
      <c r="S499" s="586">
        <v>45.555744680851063</v>
      </c>
    </row>
    <row r="500" spans="1:19" ht="14.45" customHeight="1" x14ac:dyDescent="0.2">
      <c r="A500" s="575" t="s">
        <v>1208</v>
      </c>
      <c r="B500" s="576" t="s">
        <v>1209</v>
      </c>
      <c r="C500" s="576" t="s">
        <v>479</v>
      </c>
      <c r="D500" s="576" t="s">
        <v>622</v>
      </c>
      <c r="E500" s="576" t="s">
        <v>1196</v>
      </c>
      <c r="F500" s="576" t="s">
        <v>1258</v>
      </c>
      <c r="G500" s="576" t="s">
        <v>1259</v>
      </c>
      <c r="H500" s="585"/>
      <c r="I500" s="585"/>
      <c r="J500" s="576"/>
      <c r="K500" s="576"/>
      <c r="L500" s="585"/>
      <c r="M500" s="585"/>
      <c r="N500" s="576"/>
      <c r="O500" s="576"/>
      <c r="P500" s="585">
        <v>7</v>
      </c>
      <c r="Q500" s="585">
        <v>567</v>
      </c>
      <c r="R500" s="581"/>
      <c r="S500" s="586">
        <v>81</v>
      </c>
    </row>
    <row r="501" spans="1:19" ht="14.45" customHeight="1" x14ac:dyDescent="0.2">
      <c r="A501" s="575" t="s">
        <v>1208</v>
      </c>
      <c r="B501" s="576" t="s">
        <v>1209</v>
      </c>
      <c r="C501" s="576" t="s">
        <v>479</v>
      </c>
      <c r="D501" s="576" t="s">
        <v>622</v>
      </c>
      <c r="E501" s="576" t="s">
        <v>1196</v>
      </c>
      <c r="F501" s="576" t="s">
        <v>1260</v>
      </c>
      <c r="G501" s="576" t="s">
        <v>1261</v>
      </c>
      <c r="H501" s="585"/>
      <c r="I501" s="585"/>
      <c r="J501" s="576"/>
      <c r="K501" s="576"/>
      <c r="L501" s="585"/>
      <c r="M501" s="585"/>
      <c r="N501" s="576"/>
      <c r="O501" s="576"/>
      <c r="P501" s="585">
        <v>18</v>
      </c>
      <c r="Q501" s="585">
        <v>6984</v>
      </c>
      <c r="R501" s="581"/>
      <c r="S501" s="586">
        <v>388</v>
      </c>
    </row>
    <row r="502" spans="1:19" ht="14.45" customHeight="1" x14ac:dyDescent="0.2">
      <c r="A502" s="575" t="s">
        <v>1208</v>
      </c>
      <c r="B502" s="576" t="s">
        <v>1209</v>
      </c>
      <c r="C502" s="576" t="s">
        <v>479</v>
      </c>
      <c r="D502" s="576" t="s">
        <v>622</v>
      </c>
      <c r="E502" s="576" t="s">
        <v>1196</v>
      </c>
      <c r="F502" s="576" t="s">
        <v>1262</v>
      </c>
      <c r="G502" s="576" t="s">
        <v>1263</v>
      </c>
      <c r="H502" s="585"/>
      <c r="I502" s="585"/>
      <c r="J502" s="576"/>
      <c r="K502" s="576"/>
      <c r="L502" s="585">
        <v>1</v>
      </c>
      <c r="M502" s="585">
        <v>228</v>
      </c>
      <c r="N502" s="576"/>
      <c r="O502" s="576">
        <v>228</v>
      </c>
      <c r="P502" s="585">
        <v>46</v>
      </c>
      <c r="Q502" s="585">
        <v>11178</v>
      </c>
      <c r="R502" s="581"/>
      <c r="S502" s="586">
        <v>243</v>
      </c>
    </row>
    <row r="503" spans="1:19" ht="14.45" customHeight="1" x14ac:dyDescent="0.2">
      <c r="A503" s="575" t="s">
        <v>1208</v>
      </c>
      <c r="B503" s="576" t="s">
        <v>1209</v>
      </c>
      <c r="C503" s="576" t="s">
        <v>479</v>
      </c>
      <c r="D503" s="576" t="s">
        <v>622</v>
      </c>
      <c r="E503" s="576" t="s">
        <v>1196</v>
      </c>
      <c r="F503" s="576" t="s">
        <v>1270</v>
      </c>
      <c r="G503" s="576" t="s">
        <v>1271</v>
      </c>
      <c r="H503" s="585"/>
      <c r="I503" s="585"/>
      <c r="J503" s="576"/>
      <c r="K503" s="576"/>
      <c r="L503" s="585">
        <v>1</v>
      </c>
      <c r="M503" s="585">
        <v>711</v>
      </c>
      <c r="N503" s="576"/>
      <c r="O503" s="576">
        <v>711</v>
      </c>
      <c r="P503" s="585">
        <v>25</v>
      </c>
      <c r="Q503" s="585">
        <v>19200</v>
      </c>
      <c r="R503" s="581"/>
      <c r="S503" s="586">
        <v>768</v>
      </c>
    </row>
    <row r="504" spans="1:19" ht="14.45" customHeight="1" x14ac:dyDescent="0.2">
      <c r="A504" s="575" t="s">
        <v>1208</v>
      </c>
      <c r="B504" s="576" t="s">
        <v>1209</v>
      </c>
      <c r="C504" s="576" t="s">
        <v>479</v>
      </c>
      <c r="D504" s="576" t="s">
        <v>622</v>
      </c>
      <c r="E504" s="576" t="s">
        <v>1196</v>
      </c>
      <c r="F504" s="576" t="s">
        <v>1272</v>
      </c>
      <c r="G504" s="576" t="s">
        <v>1273</v>
      </c>
      <c r="H504" s="585"/>
      <c r="I504" s="585"/>
      <c r="J504" s="576"/>
      <c r="K504" s="576"/>
      <c r="L504" s="585">
        <v>1</v>
      </c>
      <c r="M504" s="585">
        <v>235</v>
      </c>
      <c r="N504" s="576"/>
      <c r="O504" s="576">
        <v>235</v>
      </c>
      <c r="P504" s="585">
        <v>208</v>
      </c>
      <c r="Q504" s="585">
        <v>52832</v>
      </c>
      <c r="R504" s="581"/>
      <c r="S504" s="586">
        <v>254</v>
      </c>
    </row>
    <row r="505" spans="1:19" ht="14.45" customHeight="1" x14ac:dyDescent="0.2">
      <c r="A505" s="575" t="s">
        <v>1208</v>
      </c>
      <c r="B505" s="576" t="s">
        <v>1209</v>
      </c>
      <c r="C505" s="576" t="s">
        <v>484</v>
      </c>
      <c r="D505" s="576" t="s">
        <v>1025</v>
      </c>
      <c r="E505" s="576" t="s">
        <v>1196</v>
      </c>
      <c r="F505" s="576" t="s">
        <v>1258</v>
      </c>
      <c r="G505" s="576" t="s">
        <v>1259</v>
      </c>
      <c r="H505" s="585">
        <v>2</v>
      </c>
      <c r="I505" s="585">
        <v>150</v>
      </c>
      <c r="J505" s="576"/>
      <c r="K505" s="576">
        <v>75</v>
      </c>
      <c r="L505" s="585"/>
      <c r="M505" s="585"/>
      <c r="N505" s="576"/>
      <c r="O505" s="576"/>
      <c r="P505" s="585"/>
      <c r="Q505" s="585"/>
      <c r="R505" s="581"/>
      <c r="S505" s="586"/>
    </row>
    <row r="506" spans="1:19" ht="14.45" customHeight="1" x14ac:dyDescent="0.2">
      <c r="A506" s="575" t="s">
        <v>1280</v>
      </c>
      <c r="B506" s="576" t="s">
        <v>1281</v>
      </c>
      <c r="C506" s="576" t="s">
        <v>479</v>
      </c>
      <c r="D506" s="576" t="s">
        <v>1025</v>
      </c>
      <c r="E506" s="576" t="s">
        <v>1196</v>
      </c>
      <c r="F506" s="576" t="s">
        <v>1246</v>
      </c>
      <c r="G506" s="576" t="s">
        <v>1247</v>
      </c>
      <c r="H506" s="585">
        <v>4</v>
      </c>
      <c r="I506" s="585">
        <v>488</v>
      </c>
      <c r="J506" s="576"/>
      <c r="K506" s="576">
        <v>122</v>
      </c>
      <c r="L506" s="585">
        <v>21</v>
      </c>
      <c r="M506" s="585">
        <v>2583</v>
      </c>
      <c r="N506" s="576"/>
      <c r="O506" s="576">
        <v>123</v>
      </c>
      <c r="P506" s="585"/>
      <c r="Q506" s="585"/>
      <c r="R506" s="581"/>
      <c r="S506" s="586"/>
    </row>
    <row r="507" spans="1:19" ht="14.45" customHeight="1" x14ac:dyDescent="0.2">
      <c r="A507" s="575" t="s">
        <v>1280</v>
      </c>
      <c r="B507" s="576" t="s">
        <v>1281</v>
      </c>
      <c r="C507" s="576" t="s">
        <v>479</v>
      </c>
      <c r="D507" s="576" t="s">
        <v>620</v>
      </c>
      <c r="E507" s="576" t="s">
        <v>1196</v>
      </c>
      <c r="F507" s="576" t="s">
        <v>1236</v>
      </c>
      <c r="G507" s="576" t="s">
        <v>1237</v>
      </c>
      <c r="H507" s="585">
        <v>3</v>
      </c>
      <c r="I507" s="585">
        <v>114</v>
      </c>
      <c r="J507" s="576"/>
      <c r="K507" s="576">
        <v>38</v>
      </c>
      <c r="L507" s="585">
        <v>3</v>
      </c>
      <c r="M507" s="585">
        <v>114</v>
      </c>
      <c r="N507" s="576"/>
      <c r="O507" s="576">
        <v>38</v>
      </c>
      <c r="P507" s="585"/>
      <c r="Q507" s="585"/>
      <c r="R507" s="581"/>
      <c r="S507" s="586"/>
    </row>
    <row r="508" spans="1:19" ht="14.45" customHeight="1" x14ac:dyDescent="0.2">
      <c r="A508" s="575" t="s">
        <v>1280</v>
      </c>
      <c r="B508" s="576" t="s">
        <v>1281</v>
      </c>
      <c r="C508" s="576" t="s">
        <v>479</v>
      </c>
      <c r="D508" s="576" t="s">
        <v>620</v>
      </c>
      <c r="E508" s="576" t="s">
        <v>1196</v>
      </c>
      <c r="F508" s="576" t="s">
        <v>1246</v>
      </c>
      <c r="G508" s="576" t="s">
        <v>1247</v>
      </c>
      <c r="H508" s="585">
        <v>523</v>
      </c>
      <c r="I508" s="585">
        <v>63806</v>
      </c>
      <c r="J508" s="576"/>
      <c r="K508" s="576">
        <v>122</v>
      </c>
      <c r="L508" s="585">
        <v>495</v>
      </c>
      <c r="M508" s="585">
        <v>60885</v>
      </c>
      <c r="N508" s="576"/>
      <c r="O508" s="576">
        <v>123</v>
      </c>
      <c r="P508" s="585"/>
      <c r="Q508" s="585"/>
      <c r="R508" s="581"/>
      <c r="S508" s="586"/>
    </row>
    <row r="509" spans="1:19" ht="14.45" customHeight="1" x14ac:dyDescent="0.2">
      <c r="A509" s="575" t="s">
        <v>1280</v>
      </c>
      <c r="B509" s="576" t="s">
        <v>1281</v>
      </c>
      <c r="C509" s="576" t="s">
        <v>479</v>
      </c>
      <c r="D509" s="576" t="s">
        <v>620</v>
      </c>
      <c r="E509" s="576" t="s">
        <v>1196</v>
      </c>
      <c r="F509" s="576" t="s">
        <v>1256</v>
      </c>
      <c r="G509" s="576" t="s">
        <v>1257</v>
      </c>
      <c r="H509" s="585">
        <v>3</v>
      </c>
      <c r="I509" s="585">
        <v>405</v>
      </c>
      <c r="J509" s="576"/>
      <c r="K509" s="576">
        <v>135</v>
      </c>
      <c r="L509" s="585">
        <v>3</v>
      </c>
      <c r="M509" s="585">
        <v>411</v>
      </c>
      <c r="N509" s="576"/>
      <c r="O509" s="576">
        <v>137</v>
      </c>
      <c r="P509" s="585"/>
      <c r="Q509" s="585"/>
      <c r="R509" s="581"/>
      <c r="S509" s="586"/>
    </row>
    <row r="510" spans="1:19" ht="14.45" customHeight="1" x14ac:dyDescent="0.2">
      <c r="A510" s="575" t="s">
        <v>1280</v>
      </c>
      <c r="B510" s="576" t="s">
        <v>1281</v>
      </c>
      <c r="C510" s="576" t="s">
        <v>479</v>
      </c>
      <c r="D510" s="576" t="s">
        <v>1076</v>
      </c>
      <c r="E510" s="576" t="s">
        <v>1196</v>
      </c>
      <c r="F510" s="576" t="s">
        <v>1246</v>
      </c>
      <c r="G510" s="576" t="s">
        <v>1247</v>
      </c>
      <c r="H510" s="585">
        <v>14</v>
      </c>
      <c r="I510" s="585">
        <v>1708</v>
      </c>
      <c r="J510" s="576"/>
      <c r="K510" s="576">
        <v>122</v>
      </c>
      <c r="L510" s="585">
        <v>8</v>
      </c>
      <c r="M510" s="585">
        <v>984</v>
      </c>
      <c r="N510" s="576"/>
      <c r="O510" s="576">
        <v>123</v>
      </c>
      <c r="P510" s="585"/>
      <c r="Q510" s="585"/>
      <c r="R510" s="581"/>
      <c r="S510" s="586"/>
    </row>
    <row r="511" spans="1:19" ht="14.45" customHeight="1" x14ac:dyDescent="0.2">
      <c r="A511" s="575" t="s">
        <v>1280</v>
      </c>
      <c r="B511" s="576" t="s">
        <v>1281</v>
      </c>
      <c r="C511" s="576" t="s">
        <v>479</v>
      </c>
      <c r="D511" s="576" t="s">
        <v>625</v>
      </c>
      <c r="E511" s="576" t="s">
        <v>1196</v>
      </c>
      <c r="F511" s="576" t="s">
        <v>1246</v>
      </c>
      <c r="G511" s="576" t="s">
        <v>1247</v>
      </c>
      <c r="H511" s="585"/>
      <c r="I511" s="585"/>
      <c r="J511" s="576"/>
      <c r="K511" s="576"/>
      <c r="L511" s="585">
        <v>2</v>
      </c>
      <c r="M511" s="585">
        <v>246</v>
      </c>
      <c r="N511" s="576"/>
      <c r="O511" s="576">
        <v>123</v>
      </c>
      <c r="P511" s="585"/>
      <c r="Q511" s="585"/>
      <c r="R511" s="581"/>
      <c r="S511" s="586"/>
    </row>
    <row r="512" spans="1:19" ht="14.45" customHeight="1" x14ac:dyDescent="0.2">
      <c r="A512" s="575" t="s">
        <v>1280</v>
      </c>
      <c r="B512" s="576" t="s">
        <v>1281</v>
      </c>
      <c r="C512" s="576" t="s">
        <v>479</v>
      </c>
      <c r="D512" s="576" t="s">
        <v>1149</v>
      </c>
      <c r="E512" s="576" t="s">
        <v>1196</v>
      </c>
      <c r="F512" s="576" t="s">
        <v>1246</v>
      </c>
      <c r="G512" s="576" t="s">
        <v>1247</v>
      </c>
      <c r="H512" s="585">
        <v>5</v>
      </c>
      <c r="I512" s="585">
        <v>610</v>
      </c>
      <c r="J512" s="576"/>
      <c r="K512" s="576">
        <v>122</v>
      </c>
      <c r="L512" s="585">
        <v>5</v>
      </c>
      <c r="M512" s="585">
        <v>615</v>
      </c>
      <c r="N512" s="576"/>
      <c r="O512" s="576">
        <v>123</v>
      </c>
      <c r="P512" s="585"/>
      <c r="Q512" s="585"/>
      <c r="R512" s="581"/>
      <c r="S512" s="586"/>
    </row>
    <row r="513" spans="1:19" ht="14.45" customHeight="1" thickBot="1" x14ac:dyDescent="0.25">
      <c r="A513" s="567" t="s">
        <v>1280</v>
      </c>
      <c r="B513" s="568" t="s">
        <v>1281</v>
      </c>
      <c r="C513" s="568" t="s">
        <v>479</v>
      </c>
      <c r="D513" s="568" t="s">
        <v>627</v>
      </c>
      <c r="E513" s="568" t="s">
        <v>1196</v>
      </c>
      <c r="F513" s="568" t="s">
        <v>1246</v>
      </c>
      <c r="G513" s="568" t="s">
        <v>1247</v>
      </c>
      <c r="H513" s="587">
        <v>30</v>
      </c>
      <c r="I513" s="587">
        <v>3660</v>
      </c>
      <c r="J513" s="568"/>
      <c r="K513" s="568">
        <v>122</v>
      </c>
      <c r="L513" s="587">
        <v>50</v>
      </c>
      <c r="M513" s="587">
        <v>6150</v>
      </c>
      <c r="N513" s="568"/>
      <c r="O513" s="568">
        <v>123</v>
      </c>
      <c r="P513" s="587"/>
      <c r="Q513" s="587"/>
      <c r="R513" s="573"/>
      <c r="S513" s="588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396408CF-A0B8-435E-8532-7CEC03376A2E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1" t="s">
        <v>270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127</v>
      </c>
      <c r="B3" s="220">
        <f>SUBTOTAL(9,B6:B1048576)</f>
        <v>0</v>
      </c>
      <c r="C3" s="221">
        <f t="shared" ref="C3:R3" si="0">SUBTOTAL(9,C6:C1048576)</f>
        <v>0</v>
      </c>
      <c r="D3" s="221">
        <f t="shared" si="0"/>
        <v>0</v>
      </c>
      <c r="E3" s="221">
        <f t="shared" si="0"/>
        <v>0</v>
      </c>
      <c r="F3" s="221">
        <f t="shared" si="0"/>
        <v>18648</v>
      </c>
      <c r="G3" s="224" t="str">
        <f>IF(D3&lt;&gt;0,F3/D3,"")</f>
        <v/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95"/>
      <c r="B5" s="596">
        <v>2019</v>
      </c>
      <c r="C5" s="597"/>
      <c r="D5" s="597">
        <v>2020</v>
      </c>
      <c r="E5" s="597"/>
      <c r="F5" s="597">
        <v>2021</v>
      </c>
      <c r="G5" s="635" t="s">
        <v>2</v>
      </c>
      <c r="H5" s="596">
        <v>2019</v>
      </c>
      <c r="I5" s="597"/>
      <c r="J5" s="597">
        <v>2020</v>
      </c>
      <c r="K5" s="597"/>
      <c r="L5" s="597">
        <v>2021</v>
      </c>
      <c r="M5" s="635" t="s">
        <v>2</v>
      </c>
      <c r="N5" s="596">
        <v>2019</v>
      </c>
      <c r="O5" s="597"/>
      <c r="P5" s="597">
        <v>2020</v>
      </c>
      <c r="Q5" s="597"/>
      <c r="R5" s="597">
        <v>2021</v>
      </c>
      <c r="S5" s="635" t="s">
        <v>2</v>
      </c>
    </row>
    <row r="6" spans="1:19" ht="14.45" customHeight="1" x14ac:dyDescent="0.2">
      <c r="A6" s="589" t="s">
        <v>1284</v>
      </c>
      <c r="B6" s="617"/>
      <c r="C6" s="561"/>
      <c r="D6" s="617"/>
      <c r="E6" s="561"/>
      <c r="F6" s="617">
        <v>2717</v>
      </c>
      <c r="G6" s="566"/>
      <c r="H6" s="617"/>
      <c r="I6" s="561"/>
      <c r="J6" s="617"/>
      <c r="K6" s="561"/>
      <c r="L6" s="617"/>
      <c r="M6" s="566"/>
      <c r="N6" s="617"/>
      <c r="O6" s="561"/>
      <c r="P6" s="617"/>
      <c r="Q6" s="561"/>
      <c r="R6" s="617"/>
      <c r="S6" s="122"/>
    </row>
    <row r="7" spans="1:19" ht="14.45" customHeight="1" x14ac:dyDescent="0.2">
      <c r="A7" s="590" t="s">
        <v>1285</v>
      </c>
      <c r="B7" s="619"/>
      <c r="C7" s="576"/>
      <c r="D7" s="619"/>
      <c r="E7" s="576"/>
      <c r="F7" s="619">
        <v>1463</v>
      </c>
      <c r="G7" s="581"/>
      <c r="H7" s="619"/>
      <c r="I7" s="576"/>
      <c r="J7" s="619"/>
      <c r="K7" s="576"/>
      <c r="L7" s="619"/>
      <c r="M7" s="581"/>
      <c r="N7" s="619"/>
      <c r="O7" s="576"/>
      <c r="P7" s="619"/>
      <c r="Q7" s="576"/>
      <c r="R7" s="619"/>
      <c r="S7" s="582"/>
    </row>
    <row r="8" spans="1:19" ht="14.45" customHeight="1" x14ac:dyDescent="0.2">
      <c r="A8" s="590" t="s">
        <v>1286</v>
      </c>
      <c r="B8" s="619"/>
      <c r="C8" s="576"/>
      <c r="D8" s="619"/>
      <c r="E8" s="576"/>
      <c r="F8" s="619">
        <v>1045</v>
      </c>
      <c r="G8" s="581"/>
      <c r="H8" s="619"/>
      <c r="I8" s="576"/>
      <c r="J8" s="619"/>
      <c r="K8" s="576"/>
      <c r="L8" s="619"/>
      <c r="M8" s="581"/>
      <c r="N8" s="619"/>
      <c r="O8" s="576"/>
      <c r="P8" s="619"/>
      <c r="Q8" s="576"/>
      <c r="R8" s="619"/>
      <c r="S8" s="582"/>
    </row>
    <row r="9" spans="1:19" ht="14.45" customHeight="1" x14ac:dyDescent="0.2">
      <c r="A9" s="590" t="s">
        <v>1287</v>
      </c>
      <c r="B9" s="619"/>
      <c r="C9" s="576"/>
      <c r="D9" s="619"/>
      <c r="E9" s="576"/>
      <c r="F9" s="619">
        <v>209</v>
      </c>
      <c r="G9" s="581"/>
      <c r="H9" s="619"/>
      <c r="I9" s="576"/>
      <c r="J9" s="619"/>
      <c r="K9" s="576"/>
      <c r="L9" s="619"/>
      <c r="M9" s="581"/>
      <c r="N9" s="619"/>
      <c r="O9" s="576"/>
      <c r="P9" s="619"/>
      <c r="Q9" s="576"/>
      <c r="R9" s="619"/>
      <c r="S9" s="582"/>
    </row>
    <row r="10" spans="1:19" ht="14.45" customHeight="1" x14ac:dyDescent="0.2">
      <c r="A10" s="590" t="s">
        <v>1288</v>
      </c>
      <c r="B10" s="619"/>
      <c r="C10" s="576"/>
      <c r="D10" s="619"/>
      <c r="E10" s="576"/>
      <c r="F10" s="619">
        <v>209</v>
      </c>
      <c r="G10" s="581"/>
      <c r="H10" s="619"/>
      <c r="I10" s="576"/>
      <c r="J10" s="619"/>
      <c r="K10" s="576"/>
      <c r="L10" s="619"/>
      <c r="M10" s="581"/>
      <c r="N10" s="619"/>
      <c r="O10" s="576"/>
      <c r="P10" s="619"/>
      <c r="Q10" s="576"/>
      <c r="R10" s="619"/>
      <c r="S10" s="582"/>
    </row>
    <row r="11" spans="1:19" ht="14.45" customHeight="1" x14ac:dyDescent="0.2">
      <c r="A11" s="590" t="s">
        <v>1289</v>
      </c>
      <c r="B11" s="619"/>
      <c r="C11" s="576"/>
      <c r="D11" s="619"/>
      <c r="E11" s="576"/>
      <c r="F11" s="619">
        <v>1463</v>
      </c>
      <c r="G11" s="581"/>
      <c r="H11" s="619"/>
      <c r="I11" s="576"/>
      <c r="J11" s="619"/>
      <c r="K11" s="576"/>
      <c r="L11" s="619"/>
      <c r="M11" s="581"/>
      <c r="N11" s="619"/>
      <c r="O11" s="576"/>
      <c r="P11" s="619"/>
      <c r="Q11" s="576"/>
      <c r="R11" s="619"/>
      <c r="S11" s="582"/>
    </row>
    <row r="12" spans="1:19" ht="14.45" customHeight="1" x14ac:dyDescent="0.2">
      <c r="A12" s="590" t="s">
        <v>1290</v>
      </c>
      <c r="B12" s="619"/>
      <c r="C12" s="576"/>
      <c r="D12" s="619"/>
      <c r="E12" s="576"/>
      <c r="F12" s="619">
        <v>209</v>
      </c>
      <c r="G12" s="581"/>
      <c r="H12" s="619"/>
      <c r="I12" s="576"/>
      <c r="J12" s="619"/>
      <c r="K12" s="576"/>
      <c r="L12" s="619"/>
      <c r="M12" s="581"/>
      <c r="N12" s="619"/>
      <c r="O12" s="576"/>
      <c r="P12" s="619"/>
      <c r="Q12" s="576"/>
      <c r="R12" s="619"/>
      <c r="S12" s="582"/>
    </row>
    <row r="13" spans="1:19" ht="14.45" customHeight="1" x14ac:dyDescent="0.2">
      <c r="A13" s="590" t="s">
        <v>1291</v>
      </c>
      <c r="B13" s="619"/>
      <c r="C13" s="576"/>
      <c r="D13" s="619"/>
      <c r="E13" s="576"/>
      <c r="F13" s="619">
        <v>209</v>
      </c>
      <c r="G13" s="581"/>
      <c r="H13" s="619"/>
      <c r="I13" s="576"/>
      <c r="J13" s="619"/>
      <c r="K13" s="576"/>
      <c r="L13" s="619"/>
      <c r="M13" s="581"/>
      <c r="N13" s="619"/>
      <c r="O13" s="576"/>
      <c r="P13" s="619"/>
      <c r="Q13" s="576"/>
      <c r="R13" s="619"/>
      <c r="S13" s="582"/>
    </row>
    <row r="14" spans="1:19" ht="14.45" customHeight="1" x14ac:dyDescent="0.2">
      <c r="A14" s="590" t="s">
        <v>1292</v>
      </c>
      <c r="B14" s="619"/>
      <c r="C14" s="576"/>
      <c r="D14" s="619"/>
      <c r="E14" s="576"/>
      <c r="F14" s="619">
        <v>2510</v>
      </c>
      <c r="G14" s="581"/>
      <c r="H14" s="619"/>
      <c r="I14" s="576"/>
      <c r="J14" s="619"/>
      <c r="K14" s="576"/>
      <c r="L14" s="619"/>
      <c r="M14" s="581"/>
      <c r="N14" s="619"/>
      <c r="O14" s="576"/>
      <c r="P14" s="619"/>
      <c r="Q14" s="576"/>
      <c r="R14" s="619"/>
      <c r="S14" s="582"/>
    </row>
    <row r="15" spans="1:19" ht="14.45" customHeight="1" x14ac:dyDescent="0.2">
      <c r="A15" s="590" t="s">
        <v>1293</v>
      </c>
      <c r="B15" s="619"/>
      <c r="C15" s="576"/>
      <c r="D15" s="619"/>
      <c r="E15" s="576"/>
      <c r="F15" s="619">
        <v>1254</v>
      </c>
      <c r="G15" s="581"/>
      <c r="H15" s="619"/>
      <c r="I15" s="576"/>
      <c r="J15" s="619"/>
      <c r="K15" s="576"/>
      <c r="L15" s="619"/>
      <c r="M15" s="581"/>
      <c r="N15" s="619"/>
      <c r="O15" s="576"/>
      <c r="P15" s="619"/>
      <c r="Q15" s="576"/>
      <c r="R15" s="619"/>
      <c r="S15" s="582"/>
    </row>
    <row r="16" spans="1:19" ht="14.45" customHeight="1" x14ac:dyDescent="0.2">
      <c r="A16" s="590" t="s">
        <v>1294</v>
      </c>
      <c r="B16" s="619"/>
      <c r="C16" s="576"/>
      <c r="D16" s="619"/>
      <c r="E16" s="576"/>
      <c r="F16" s="619">
        <v>2508</v>
      </c>
      <c r="G16" s="581"/>
      <c r="H16" s="619"/>
      <c r="I16" s="576"/>
      <c r="J16" s="619"/>
      <c r="K16" s="576"/>
      <c r="L16" s="619"/>
      <c r="M16" s="581"/>
      <c r="N16" s="619"/>
      <c r="O16" s="576"/>
      <c r="P16" s="619"/>
      <c r="Q16" s="576"/>
      <c r="R16" s="619"/>
      <c r="S16" s="582"/>
    </row>
    <row r="17" spans="1:19" ht="14.45" customHeight="1" x14ac:dyDescent="0.2">
      <c r="A17" s="590" t="s">
        <v>1295</v>
      </c>
      <c r="B17" s="619"/>
      <c r="C17" s="576"/>
      <c r="D17" s="619"/>
      <c r="E17" s="576"/>
      <c r="F17" s="619">
        <v>209</v>
      </c>
      <c r="G17" s="581"/>
      <c r="H17" s="619"/>
      <c r="I17" s="576"/>
      <c r="J17" s="619"/>
      <c r="K17" s="576"/>
      <c r="L17" s="619"/>
      <c r="M17" s="581"/>
      <c r="N17" s="619"/>
      <c r="O17" s="576"/>
      <c r="P17" s="619"/>
      <c r="Q17" s="576"/>
      <c r="R17" s="619"/>
      <c r="S17" s="582"/>
    </row>
    <row r="18" spans="1:19" ht="14.45" customHeight="1" x14ac:dyDescent="0.2">
      <c r="A18" s="590" t="s">
        <v>1296</v>
      </c>
      <c r="B18" s="619"/>
      <c r="C18" s="576"/>
      <c r="D18" s="619"/>
      <c r="E18" s="576"/>
      <c r="F18" s="619">
        <v>1045</v>
      </c>
      <c r="G18" s="581"/>
      <c r="H18" s="619"/>
      <c r="I18" s="576"/>
      <c r="J18" s="619"/>
      <c r="K18" s="576"/>
      <c r="L18" s="619"/>
      <c r="M18" s="581"/>
      <c r="N18" s="619"/>
      <c r="O18" s="576"/>
      <c r="P18" s="619"/>
      <c r="Q18" s="576"/>
      <c r="R18" s="619"/>
      <c r="S18" s="582"/>
    </row>
    <row r="19" spans="1:19" ht="14.45" customHeight="1" x14ac:dyDescent="0.2">
      <c r="A19" s="590" t="s">
        <v>1297</v>
      </c>
      <c r="B19" s="619"/>
      <c r="C19" s="576"/>
      <c r="D19" s="619"/>
      <c r="E19" s="576"/>
      <c r="F19" s="619">
        <v>1508</v>
      </c>
      <c r="G19" s="581"/>
      <c r="H19" s="619"/>
      <c r="I19" s="576"/>
      <c r="J19" s="619"/>
      <c r="K19" s="576"/>
      <c r="L19" s="619"/>
      <c r="M19" s="581"/>
      <c r="N19" s="619"/>
      <c r="O19" s="576"/>
      <c r="P19" s="619"/>
      <c r="Q19" s="576"/>
      <c r="R19" s="619"/>
      <c r="S19" s="582"/>
    </row>
    <row r="20" spans="1:19" ht="14.45" customHeight="1" x14ac:dyDescent="0.2">
      <c r="A20" s="590" t="s">
        <v>1298</v>
      </c>
      <c r="B20" s="619"/>
      <c r="C20" s="576"/>
      <c r="D20" s="619"/>
      <c r="E20" s="576"/>
      <c r="F20" s="619">
        <v>418</v>
      </c>
      <c r="G20" s="581"/>
      <c r="H20" s="619"/>
      <c r="I20" s="576"/>
      <c r="J20" s="619"/>
      <c r="K20" s="576"/>
      <c r="L20" s="619"/>
      <c r="M20" s="581"/>
      <c r="N20" s="619"/>
      <c r="O20" s="576"/>
      <c r="P20" s="619"/>
      <c r="Q20" s="576"/>
      <c r="R20" s="619"/>
      <c r="S20" s="582"/>
    </row>
    <row r="21" spans="1:19" ht="14.45" customHeight="1" x14ac:dyDescent="0.2">
      <c r="A21" s="590" t="s">
        <v>1299</v>
      </c>
      <c r="B21" s="619"/>
      <c r="C21" s="576"/>
      <c r="D21" s="619"/>
      <c r="E21" s="576"/>
      <c r="F21" s="619">
        <v>418</v>
      </c>
      <c r="G21" s="581"/>
      <c r="H21" s="619"/>
      <c r="I21" s="576"/>
      <c r="J21" s="619"/>
      <c r="K21" s="576"/>
      <c r="L21" s="619"/>
      <c r="M21" s="581"/>
      <c r="N21" s="619"/>
      <c r="O21" s="576"/>
      <c r="P21" s="619"/>
      <c r="Q21" s="576"/>
      <c r="R21" s="619"/>
      <c r="S21" s="582"/>
    </row>
    <row r="22" spans="1:19" ht="14.45" customHeight="1" thickBot="1" x14ac:dyDescent="0.25">
      <c r="A22" s="623" t="s">
        <v>1300</v>
      </c>
      <c r="B22" s="621"/>
      <c r="C22" s="568"/>
      <c r="D22" s="621"/>
      <c r="E22" s="568"/>
      <c r="F22" s="621">
        <v>1254</v>
      </c>
      <c r="G22" s="573"/>
      <c r="H22" s="621"/>
      <c r="I22" s="568"/>
      <c r="J22" s="621"/>
      <c r="K22" s="568"/>
      <c r="L22" s="621"/>
      <c r="M22" s="573"/>
      <c r="N22" s="621"/>
      <c r="O22" s="568"/>
      <c r="P22" s="621"/>
      <c r="Q22" s="568"/>
      <c r="R22" s="621"/>
      <c r="S22" s="57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175CC2DD-5F2A-48E3-83C7-41A11E286A13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2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29" t="s">
        <v>1317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1" t="s">
        <v>270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127</v>
      </c>
      <c r="F3" s="102">
        <f t="shared" ref="F3:O3" si="0">SUBTOTAL(9,F6:F1048576)</f>
        <v>0</v>
      </c>
      <c r="G3" s="103">
        <f t="shared" si="0"/>
        <v>0</v>
      </c>
      <c r="H3" s="103"/>
      <c r="I3" s="103"/>
      <c r="J3" s="103">
        <f t="shared" si="0"/>
        <v>0</v>
      </c>
      <c r="K3" s="103">
        <f t="shared" si="0"/>
        <v>0</v>
      </c>
      <c r="L3" s="103"/>
      <c r="M3" s="103"/>
      <c r="N3" s="103">
        <f t="shared" si="0"/>
        <v>89</v>
      </c>
      <c r="O3" s="103">
        <f t="shared" si="0"/>
        <v>18648</v>
      </c>
      <c r="P3" s="75">
        <f>IF(K3=0,0,O3/K3)</f>
        <v>0</v>
      </c>
      <c r="Q3" s="104">
        <f>IF(N3=0,0,O3/N3)</f>
        <v>209.52808988764045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2019</v>
      </c>
      <c r="G4" s="456"/>
      <c r="H4" s="105"/>
      <c r="I4" s="105"/>
      <c r="J4" s="455">
        <v>2020</v>
      </c>
      <c r="K4" s="456"/>
      <c r="L4" s="105"/>
      <c r="M4" s="105"/>
      <c r="N4" s="455">
        <v>2021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26"/>
      <c r="B5" s="624"/>
      <c r="C5" s="626"/>
      <c r="D5" s="636"/>
      <c r="E5" s="628"/>
      <c r="F5" s="637" t="s">
        <v>71</v>
      </c>
      <c r="G5" s="638" t="s">
        <v>14</v>
      </c>
      <c r="H5" s="639"/>
      <c r="I5" s="639"/>
      <c r="J5" s="637" t="s">
        <v>71</v>
      </c>
      <c r="K5" s="638" t="s">
        <v>14</v>
      </c>
      <c r="L5" s="639"/>
      <c r="M5" s="639"/>
      <c r="N5" s="637" t="s">
        <v>71</v>
      </c>
      <c r="O5" s="638" t="s">
        <v>14</v>
      </c>
      <c r="P5" s="640"/>
      <c r="Q5" s="633"/>
    </row>
    <row r="6" spans="1:17" ht="14.45" customHeight="1" x14ac:dyDescent="0.2">
      <c r="A6" s="560" t="s">
        <v>1301</v>
      </c>
      <c r="B6" s="561" t="s">
        <v>1195</v>
      </c>
      <c r="C6" s="561" t="s">
        <v>1196</v>
      </c>
      <c r="D6" s="561" t="s">
        <v>1199</v>
      </c>
      <c r="E6" s="561" t="s">
        <v>1200</v>
      </c>
      <c r="F6" s="116"/>
      <c r="G6" s="116"/>
      <c r="H6" s="116"/>
      <c r="I6" s="116"/>
      <c r="J6" s="116"/>
      <c r="K6" s="116"/>
      <c r="L6" s="116"/>
      <c r="M6" s="116"/>
      <c r="N6" s="116">
        <v>13</v>
      </c>
      <c r="O6" s="116">
        <v>2717</v>
      </c>
      <c r="P6" s="566"/>
      <c r="Q6" s="584">
        <v>209</v>
      </c>
    </row>
    <row r="7" spans="1:17" ht="14.45" customHeight="1" x14ac:dyDescent="0.2">
      <c r="A7" s="575" t="s">
        <v>1302</v>
      </c>
      <c r="B7" s="576" t="s">
        <v>1195</v>
      </c>
      <c r="C7" s="576" t="s">
        <v>1196</v>
      </c>
      <c r="D7" s="576" t="s">
        <v>1199</v>
      </c>
      <c r="E7" s="576" t="s">
        <v>1200</v>
      </c>
      <c r="F7" s="585"/>
      <c r="G7" s="585"/>
      <c r="H7" s="585"/>
      <c r="I7" s="585"/>
      <c r="J7" s="585"/>
      <c r="K7" s="585"/>
      <c r="L7" s="585"/>
      <c r="M7" s="585"/>
      <c r="N7" s="585">
        <v>7</v>
      </c>
      <c r="O7" s="585">
        <v>1463</v>
      </c>
      <c r="P7" s="581"/>
      <c r="Q7" s="586">
        <v>209</v>
      </c>
    </row>
    <row r="8" spans="1:17" ht="14.45" customHeight="1" x14ac:dyDescent="0.2">
      <c r="A8" s="575" t="s">
        <v>1303</v>
      </c>
      <c r="B8" s="576" t="s">
        <v>1195</v>
      </c>
      <c r="C8" s="576" t="s">
        <v>1196</v>
      </c>
      <c r="D8" s="576" t="s">
        <v>1199</v>
      </c>
      <c r="E8" s="576" t="s">
        <v>1200</v>
      </c>
      <c r="F8" s="585"/>
      <c r="G8" s="585"/>
      <c r="H8" s="585"/>
      <c r="I8" s="585"/>
      <c r="J8" s="585"/>
      <c r="K8" s="585"/>
      <c r="L8" s="585"/>
      <c r="M8" s="585"/>
      <c r="N8" s="585">
        <v>5</v>
      </c>
      <c r="O8" s="585">
        <v>1045</v>
      </c>
      <c r="P8" s="581"/>
      <c r="Q8" s="586">
        <v>209</v>
      </c>
    </row>
    <row r="9" spans="1:17" ht="14.45" customHeight="1" x14ac:dyDescent="0.2">
      <c r="A9" s="575" t="s">
        <v>1304</v>
      </c>
      <c r="B9" s="576" t="s">
        <v>1195</v>
      </c>
      <c r="C9" s="576" t="s">
        <v>1196</v>
      </c>
      <c r="D9" s="576" t="s">
        <v>1199</v>
      </c>
      <c r="E9" s="576" t="s">
        <v>1200</v>
      </c>
      <c r="F9" s="585"/>
      <c r="G9" s="585"/>
      <c r="H9" s="585"/>
      <c r="I9" s="585"/>
      <c r="J9" s="585"/>
      <c r="K9" s="585"/>
      <c r="L9" s="585"/>
      <c r="M9" s="585"/>
      <c r="N9" s="585">
        <v>1</v>
      </c>
      <c r="O9" s="585">
        <v>209</v>
      </c>
      <c r="P9" s="581"/>
      <c r="Q9" s="586">
        <v>209</v>
      </c>
    </row>
    <row r="10" spans="1:17" ht="14.45" customHeight="1" x14ac:dyDescent="0.2">
      <c r="A10" s="575" t="s">
        <v>1305</v>
      </c>
      <c r="B10" s="576" t="s">
        <v>1195</v>
      </c>
      <c r="C10" s="576" t="s">
        <v>1196</v>
      </c>
      <c r="D10" s="576" t="s">
        <v>1199</v>
      </c>
      <c r="E10" s="576" t="s">
        <v>1200</v>
      </c>
      <c r="F10" s="585"/>
      <c r="G10" s="585"/>
      <c r="H10" s="585"/>
      <c r="I10" s="585"/>
      <c r="J10" s="585"/>
      <c r="K10" s="585"/>
      <c r="L10" s="585"/>
      <c r="M10" s="585"/>
      <c r="N10" s="585">
        <v>1</v>
      </c>
      <c r="O10" s="585">
        <v>209</v>
      </c>
      <c r="P10" s="581"/>
      <c r="Q10" s="586">
        <v>209</v>
      </c>
    </row>
    <row r="11" spans="1:17" ht="14.45" customHeight="1" x14ac:dyDescent="0.2">
      <c r="A11" s="575" t="s">
        <v>1306</v>
      </c>
      <c r="B11" s="576" t="s">
        <v>1195</v>
      </c>
      <c r="C11" s="576" t="s">
        <v>1196</v>
      </c>
      <c r="D11" s="576" t="s">
        <v>1199</v>
      </c>
      <c r="E11" s="576" t="s">
        <v>1200</v>
      </c>
      <c r="F11" s="585"/>
      <c r="G11" s="585"/>
      <c r="H11" s="585"/>
      <c r="I11" s="585"/>
      <c r="J11" s="585"/>
      <c r="K11" s="585"/>
      <c r="L11" s="585"/>
      <c r="M11" s="585"/>
      <c r="N11" s="585">
        <v>7</v>
      </c>
      <c r="O11" s="585">
        <v>1463</v>
      </c>
      <c r="P11" s="581"/>
      <c r="Q11" s="586">
        <v>209</v>
      </c>
    </row>
    <row r="12" spans="1:17" ht="14.45" customHeight="1" x14ac:dyDescent="0.2">
      <c r="A12" s="575" t="s">
        <v>1280</v>
      </c>
      <c r="B12" s="576" t="s">
        <v>1195</v>
      </c>
      <c r="C12" s="576" t="s">
        <v>1196</v>
      </c>
      <c r="D12" s="576" t="s">
        <v>1199</v>
      </c>
      <c r="E12" s="576" t="s">
        <v>1200</v>
      </c>
      <c r="F12" s="585"/>
      <c r="G12" s="585"/>
      <c r="H12" s="585"/>
      <c r="I12" s="585"/>
      <c r="J12" s="585"/>
      <c r="K12" s="585"/>
      <c r="L12" s="585"/>
      <c r="M12" s="585"/>
      <c r="N12" s="585">
        <v>1</v>
      </c>
      <c r="O12" s="585">
        <v>209</v>
      </c>
      <c r="P12" s="581"/>
      <c r="Q12" s="586">
        <v>209</v>
      </c>
    </row>
    <row r="13" spans="1:17" ht="14.45" customHeight="1" x14ac:dyDescent="0.2">
      <c r="A13" s="575" t="s">
        <v>1307</v>
      </c>
      <c r="B13" s="576" t="s">
        <v>1207</v>
      </c>
      <c r="C13" s="576" t="s">
        <v>1196</v>
      </c>
      <c r="D13" s="576" t="s">
        <v>1199</v>
      </c>
      <c r="E13" s="576" t="s">
        <v>1200</v>
      </c>
      <c r="F13" s="585"/>
      <c r="G13" s="585"/>
      <c r="H13" s="585"/>
      <c r="I13" s="585"/>
      <c r="J13" s="585"/>
      <c r="K13" s="585"/>
      <c r="L13" s="585"/>
      <c r="M13" s="585"/>
      <c r="N13" s="585">
        <v>1</v>
      </c>
      <c r="O13" s="585">
        <v>209</v>
      </c>
      <c r="P13" s="581"/>
      <c r="Q13" s="586">
        <v>209</v>
      </c>
    </row>
    <row r="14" spans="1:17" ht="14.45" customHeight="1" x14ac:dyDescent="0.2">
      <c r="A14" s="575" t="s">
        <v>1308</v>
      </c>
      <c r="B14" s="576" t="s">
        <v>1195</v>
      </c>
      <c r="C14" s="576" t="s">
        <v>1196</v>
      </c>
      <c r="D14" s="576" t="s">
        <v>1199</v>
      </c>
      <c r="E14" s="576" t="s">
        <v>1200</v>
      </c>
      <c r="F14" s="585"/>
      <c r="G14" s="585"/>
      <c r="H14" s="585"/>
      <c r="I14" s="585"/>
      <c r="J14" s="585"/>
      <c r="K14" s="585"/>
      <c r="L14" s="585"/>
      <c r="M14" s="585"/>
      <c r="N14" s="585">
        <v>11</v>
      </c>
      <c r="O14" s="585">
        <v>2301</v>
      </c>
      <c r="P14" s="581"/>
      <c r="Q14" s="586">
        <v>209.18181818181819</v>
      </c>
    </row>
    <row r="15" spans="1:17" ht="14.45" customHeight="1" x14ac:dyDescent="0.2">
      <c r="A15" s="575" t="s">
        <v>1308</v>
      </c>
      <c r="B15" s="576" t="s">
        <v>1207</v>
      </c>
      <c r="C15" s="576" t="s">
        <v>1196</v>
      </c>
      <c r="D15" s="576" t="s">
        <v>1205</v>
      </c>
      <c r="E15" s="576" t="s">
        <v>1206</v>
      </c>
      <c r="F15" s="585"/>
      <c r="G15" s="585"/>
      <c r="H15" s="585"/>
      <c r="I15" s="585"/>
      <c r="J15" s="585"/>
      <c r="K15" s="585"/>
      <c r="L15" s="585"/>
      <c r="M15" s="585"/>
      <c r="N15" s="585">
        <v>1</v>
      </c>
      <c r="O15" s="585">
        <v>209</v>
      </c>
      <c r="P15" s="581"/>
      <c r="Q15" s="586">
        <v>209</v>
      </c>
    </row>
    <row r="16" spans="1:17" ht="14.45" customHeight="1" x14ac:dyDescent="0.2">
      <c r="A16" s="575" t="s">
        <v>1309</v>
      </c>
      <c r="B16" s="576" t="s">
        <v>1195</v>
      </c>
      <c r="C16" s="576" t="s">
        <v>1196</v>
      </c>
      <c r="D16" s="576" t="s">
        <v>1199</v>
      </c>
      <c r="E16" s="576" t="s">
        <v>1200</v>
      </c>
      <c r="F16" s="585"/>
      <c r="G16" s="585"/>
      <c r="H16" s="585"/>
      <c r="I16" s="585"/>
      <c r="J16" s="585"/>
      <c r="K16" s="585"/>
      <c r="L16" s="585"/>
      <c r="M16" s="585"/>
      <c r="N16" s="585">
        <v>6</v>
      </c>
      <c r="O16" s="585">
        <v>1254</v>
      </c>
      <c r="P16" s="581"/>
      <c r="Q16" s="586">
        <v>209</v>
      </c>
    </row>
    <row r="17" spans="1:17" ht="14.45" customHeight="1" x14ac:dyDescent="0.2">
      <c r="A17" s="575" t="s">
        <v>1310</v>
      </c>
      <c r="B17" s="576" t="s">
        <v>1195</v>
      </c>
      <c r="C17" s="576" t="s">
        <v>1196</v>
      </c>
      <c r="D17" s="576" t="s">
        <v>1199</v>
      </c>
      <c r="E17" s="576" t="s">
        <v>1200</v>
      </c>
      <c r="F17" s="585"/>
      <c r="G17" s="585"/>
      <c r="H17" s="585"/>
      <c r="I17" s="585"/>
      <c r="J17" s="585"/>
      <c r="K17" s="585"/>
      <c r="L17" s="585"/>
      <c r="M17" s="585"/>
      <c r="N17" s="585">
        <v>11</v>
      </c>
      <c r="O17" s="585">
        <v>2299</v>
      </c>
      <c r="P17" s="581"/>
      <c r="Q17" s="586">
        <v>209</v>
      </c>
    </row>
    <row r="18" spans="1:17" ht="14.45" customHeight="1" x14ac:dyDescent="0.2">
      <c r="A18" s="575" t="s">
        <v>1310</v>
      </c>
      <c r="B18" s="576" t="s">
        <v>1207</v>
      </c>
      <c r="C18" s="576" t="s">
        <v>1196</v>
      </c>
      <c r="D18" s="576" t="s">
        <v>1205</v>
      </c>
      <c r="E18" s="576" t="s">
        <v>1206</v>
      </c>
      <c r="F18" s="585"/>
      <c r="G18" s="585"/>
      <c r="H18" s="585"/>
      <c r="I18" s="585"/>
      <c r="J18" s="585"/>
      <c r="K18" s="585"/>
      <c r="L18" s="585"/>
      <c r="M18" s="585"/>
      <c r="N18" s="585">
        <v>1</v>
      </c>
      <c r="O18" s="585">
        <v>209</v>
      </c>
      <c r="P18" s="581"/>
      <c r="Q18" s="586">
        <v>209</v>
      </c>
    </row>
    <row r="19" spans="1:17" ht="14.45" customHeight="1" x14ac:dyDescent="0.2">
      <c r="A19" s="575" t="s">
        <v>1311</v>
      </c>
      <c r="B19" s="576" t="s">
        <v>1207</v>
      </c>
      <c r="C19" s="576" t="s">
        <v>1196</v>
      </c>
      <c r="D19" s="576" t="s">
        <v>1205</v>
      </c>
      <c r="E19" s="576" t="s">
        <v>1206</v>
      </c>
      <c r="F19" s="585"/>
      <c r="G19" s="585"/>
      <c r="H19" s="585"/>
      <c r="I19" s="585"/>
      <c r="J19" s="585"/>
      <c r="K19" s="585"/>
      <c r="L19" s="585"/>
      <c r="M19" s="585"/>
      <c r="N19" s="585">
        <v>1</v>
      </c>
      <c r="O19" s="585">
        <v>209</v>
      </c>
      <c r="P19" s="581"/>
      <c r="Q19" s="586">
        <v>209</v>
      </c>
    </row>
    <row r="20" spans="1:17" ht="14.45" customHeight="1" x14ac:dyDescent="0.2">
      <c r="A20" s="575" t="s">
        <v>1312</v>
      </c>
      <c r="B20" s="576" t="s">
        <v>1195</v>
      </c>
      <c r="C20" s="576" t="s">
        <v>1196</v>
      </c>
      <c r="D20" s="576" t="s">
        <v>1199</v>
      </c>
      <c r="E20" s="576" t="s">
        <v>1200</v>
      </c>
      <c r="F20" s="585"/>
      <c r="G20" s="585"/>
      <c r="H20" s="585"/>
      <c r="I20" s="585"/>
      <c r="J20" s="585"/>
      <c r="K20" s="585"/>
      <c r="L20" s="585"/>
      <c r="M20" s="585"/>
      <c r="N20" s="585">
        <v>5</v>
      </c>
      <c r="O20" s="585">
        <v>1045</v>
      </c>
      <c r="P20" s="581"/>
      <c r="Q20" s="586">
        <v>209</v>
      </c>
    </row>
    <row r="21" spans="1:17" ht="14.45" customHeight="1" x14ac:dyDescent="0.2">
      <c r="A21" s="575" t="s">
        <v>1313</v>
      </c>
      <c r="B21" s="576" t="s">
        <v>1209</v>
      </c>
      <c r="C21" s="576" t="s">
        <v>1196</v>
      </c>
      <c r="D21" s="576" t="s">
        <v>1272</v>
      </c>
      <c r="E21" s="576" t="s">
        <v>1273</v>
      </c>
      <c r="F21" s="585"/>
      <c r="G21" s="585"/>
      <c r="H21" s="585"/>
      <c r="I21" s="585"/>
      <c r="J21" s="585"/>
      <c r="K21" s="585"/>
      <c r="L21" s="585"/>
      <c r="M21" s="585"/>
      <c r="N21" s="585">
        <v>1</v>
      </c>
      <c r="O21" s="585">
        <v>254</v>
      </c>
      <c r="P21" s="581"/>
      <c r="Q21" s="586">
        <v>254</v>
      </c>
    </row>
    <row r="22" spans="1:17" ht="14.45" customHeight="1" x14ac:dyDescent="0.2">
      <c r="A22" s="575" t="s">
        <v>1313</v>
      </c>
      <c r="B22" s="576" t="s">
        <v>1195</v>
      </c>
      <c r="C22" s="576" t="s">
        <v>1196</v>
      </c>
      <c r="D22" s="576" t="s">
        <v>1199</v>
      </c>
      <c r="E22" s="576" t="s">
        <v>1200</v>
      </c>
      <c r="F22" s="585"/>
      <c r="G22" s="585"/>
      <c r="H22" s="585"/>
      <c r="I22" s="585"/>
      <c r="J22" s="585"/>
      <c r="K22" s="585"/>
      <c r="L22" s="585"/>
      <c r="M22" s="585"/>
      <c r="N22" s="585">
        <v>6</v>
      </c>
      <c r="O22" s="585">
        <v>1254</v>
      </c>
      <c r="P22" s="581"/>
      <c r="Q22" s="586">
        <v>209</v>
      </c>
    </row>
    <row r="23" spans="1:17" ht="14.45" customHeight="1" x14ac:dyDescent="0.2">
      <c r="A23" s="575" t="s">
        <v>1314</v>
      </c>
      <c r="B23" s="576" t="s">
        <v>1195</v>
      </c>
      <c r="C23" s="576" t="s">
        <v>1196</v>
      </c>
      <c r="D23" s="576" t="s">
        <v>1197</v>
      </c>
      <c r="E23" s="576" t="s">
        <v>1198</v>
      </c>
      <c r="F23" s="585"/>
      <c r="G23" s="585"/>
      <c r="H23" s="585"/>
      <c r="I23" s="585"/>
      <c r="J23" s="585"/>
      <c r="K23" s="585"/>
      <c r="L23" s="585"/>
      <c r="M23" s="585"/>
      <c r="N23" s="585">
        <v>1</v>
      </c>
      <c r="O23" s="585">
        <v>209</v>
      </c>
      <c r="P23" s="581"/>
      <c r="Q23" s="586">
        <v>209</v>
      </c>
    </row>
    <row r="24" spans="1:17" ht="14.45" customHeight="1" x14ac:dyDescent="0.2">
      <c r="A24" s="575" t="s">
        <v>1314</v>
      </c>
      <c r="B24" s="576" t="s">
        <v>1195</v>
      </c>
      <c r="C24" s="576" t="s">
        <v>1196</v>
      </c>
      <c r="D24" s="576" t="s">
        <v>1199</v>
      </c>
      <c r="E24" s="576" t="s">
        <v>1200</v>
      </c>
      <c r="F24" s="585"/>
      <c r="G24" s="585"/>
      <c r="H24" s="585"/>
      <c r="I24" s="585"/>
      <c r="J24" s="585"/>
      <c r="K24" s="585"/>
      <c r="L24" s="585"/>
      <c r="M24" s="585"/>
      <c r="N24" s="585">
        <v>1</v>
      </c>
      <c r="O24" s="585">
        <v>209</v>
      </c>
      <c r="P24" s="581"/>
      <c r="Q24" s="586">
        <v>209</v>
      </c>
    </row>
    <row r="25" spans="1:17" ht="14.45" customHeight="1" x14ac:dyDescent="0.2">
      <c r="A25" s="575" t="s">
        <v>1315</v>
      </c>
      <c r="B25" s="576" t="s">
        <v>1195</v>
      </c>
      <c r="C25" s="576" t="s">
        <v>1196</v>
      </c>
      <c r="D25" s="576" t="s">
        <v>1199</v>
      </c>
      <c r="E25" s="576" t="s">
        <v>1200</v>
      </c>
      <c r="F25" s="585"/>
      <c r="G25" s="585"/>
      <c r="H25" s="585"/>
      <c r="I25" s="585"/>
      <c r="J25" s="585"/>
      <c r="K25" s="585"/>
      <c r="L25" s="585"/>
      <c r="M25" s="585"/>
      <c r="N25" s="585">
        <v>2</v>
      </c>
      <c r="O25" s="585">
        <v>418</v>
      </c>
      <c r="P25" s="581"/>
      <c r="Q25" s="586">
        <v>209</v>
      </c>
    </row>
    <row r="26" spans="1:17" ht="14.45" customHeight="1" thickBot="1" x14ac:dyDescent="0.25">
      <c r="A26" s="567" t="s">
        <v>1316</v>
      </c>
      <c r="B26" s="568" t="s">
        <v>1195</v>
      </c>
      <c r="C26" s="568" t="s">
        <v>1196</v>
      </c>
      <c r="D26" s="568" t="s">
        <v>1199</v>
      </c>
      <c r="E26" s="568" t="s">
        <v>1200</v>
      </c>
      <c r="F26" s="587"/>
      <c r="G26" s="587"/>
      <c r="H26" s="587"/>
      <c r="I26" s="587"/>
      <c r="J26" s="587"/>
      <c r="K26" s="587"/>
      <c r="L26" s="587"/>
      <c r="M26" s="587"/>
      <c r="N26" s="587">
        <v>6</v>
      </c>
      <c r="O26" s="587">
        <v>1254</v>
      </c>
      <c r="P26" s="573"/>
      <c r="Q26" s="588">
        <v>209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8D179FF4-3342-400E-83D5-70D5FFB44C24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1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2019</v>
      </c>
      <c r="C3" s="40">
        <v>2020</v>
      </c>
      <c r="D3" s="7"/>
      <c r="E3" s="335">
        <v>2021</v>
      </c>
      <c r="F3" s="336"/>
      <c r="G3" s="336"/>
      <c r="H3" s="337"/>
      <c r="I3" s="338">
        <v>2021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7" t="s">
        <v>246</v>
      </c>
      <c r="J4" s="268" t="s">
        <v>247</v>
      </c>
    </row>
    <row r="5" spans="1:10" ht="14.45" customHeight="1" x14ac:dyDescent="0.2">
      <c r="A5" s="112" t="str">
        <f>HYPERLINK("#'Léky Žádanky'!A1","Léky (Kč)")</f>
        <v>Léky (Kč)</v>
      </c>
      <c r="B5" s="27">
        <v>888.31666000000007</v>
      </c>
      <c r="C5" s="29">
        <v>416.65598</v>
      </c>
      <c r="D5" s="8"/>
      <c r="E5" s="117">
        <v>273.94261</v>
      </c>
      <c r="F5" s="28">
        <v>0</v>
      </c>
      <c r="G5" s="116">
        <f>E5-F5</f>
        <v>273.94261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56.66357</v>
      </c>
      <c r="C6" s="31">
        <v>861.88779999999986</v>
      </c>
      <c r="D6" s="8"/>
      <c r="E6" s="118">
        <v>79.009619999999998</v>
      </c>
      <c r="F6" s="30">
        <v>0</v>
      </c>
      <c r="G6" s="119">
        <f>E6-F6</f>
        <v>79.009619999999998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6914.8187400000006</v>
      </c>
      <c r="C7" s="31">
        <v>28560.312529999999</v>
      </c>
      <c r="D7" s="8"/>
      <c r="E7" s="118">
        <v>6816.5271900000007</v>
      </c>
      <c r="F7" s="30">
        <v>0</v>
      </c>
      <c r="G7" s="119">
        <f>E7-F7</f>
        <v>6816.5271900000007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1414.5198999999986</v>
      </c>
      <c r="C8" s="33">
        <v>3123.942030000002</v>
      </c>
      <c r="D8" s="8"/>
      <c r="E8" s="120">
        <v>1456.7634399999995</v>
      </c>
      <c r="F8" s="32">
        <v>0</v>
      </c>
      <c r="G8" s="121">
        <f>E8-F8</f>
        <v>1456.7634399999995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9274.3188699999992</v>
      </c>
      <c r="C9" s="35">
        <v>32962.798340000001</v>
      </c>
      <c r="D9" s="8"/>
      <c r="E9" s="3">
        <v>8626.2428600000003</v>
      </c>
      <c r="F9" s="34">
        <v>0</v>
      </c>
      <c r="G9" s="34">
        <f>E9-F9</f>
        <v>8626.2428600000003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1868.7023299999998</v>
      </c>
      <c r="C11" s="29">
        <f>IF(ISERROR(VLOOKUP("Celkem:",'ZV Vykáz.-A'!A:H,5,0)),0,VLOOKUP("Celkem:",'ZV Vykáz.-A'!A:H,5,0)/1000)</f>
        <v>1690.15923</v>
      </c>
      <c r="D11" s="8"/>
      <c r="E11" s="117">
        <f>IF(ISERROR(VLOOKUP("Celkem:",'ZV Vykáz.-A'!A:H,8,0)),0,VLOOKUP("Celkem:",'ZV Vykáz.-A'!A:H,8,0)/1000)</f>
        <v>32893.444910000006</v>
      </c>
      <c r="F11" s="28"/>
      <c r="G11" s="116">
        <f>E11-F11</f>
        <v>32893.444910000006</v>
      </c>
      <c r="H11" s="122" t="str">
        <f>IF(F11&lt;0.00000001,"",E11/F11)</f>
        <v/>
      </c>
      <c r="I11" s="116">
        <f>E11-B11</f>
        <v>31024.742580000006</v>
      </c>
      <c r="J11" s="122">
        <f>IF(B11&lt;0.00000001,"",E11/B11)</f>
        <v>17.602292447508216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/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1868.7023299999998</v>
      </c>
      <c r="C13" s="37">
        <f>SUM(C11:C12)</f>
        <v>1690.15923</v>
      </c>
      <c r="D13" s="8"/>
      <c r="E13" s="5">
        <f>SUM(E11:E12)</f>
        <v>32893.444910000006</v>
      </c>
      <c r="F13" s="36"/>
      <c r="G13" s="36">
        <f>E13-F13</f>
        <v>32893.444910000006</v>
      </c>
      <c r="H13" s="126" t="str">
        <f>IF(F13&lt;0.00000001,"",E13/F13)</f>
        <v/>
      </c>
      <c r="I13" s="36">
        <f>SUM(I11:I12)</f>
        <v>31024.742580000006</v>
      </c>
      <c r="J13" s="126">
        <f>IF(B13&lt;0.00000001,"",E13/B13)</f>
        <v>17.602292447508216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0.2014921371794498</v>
      </c>
      <c r="C15" s="39">
        <f>IF(C9=0,"",C13/C9)</f>
        <v>5.1274749569699303E-2</v>
      </c>
      <c r="D15" s="8"/>
      <c r="E15" s="6">
        <f>IF(E9=0,"",E13/E9)</f>
        <v>3.8131832645852501</v>
      </c>
      <c r="F15" s="38"/>
      <c r="G15" s="38">
        <f>IF(ISERROR(F15-E15),"",E15-F15)</f>
        <v>3.8131832645852501</v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4" t="s">
        <v>188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187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245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F0C2712B-DD53-4354-8FE8-D6DA7F25EA5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1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81</v>
      </c>
      <c r="C3" s="199" t="s">
        <v>82</v>
      </c>
      <c r="D3" s="199" t="s">
        <v>83</v>
      </c>
      <c r="E3" s="198" t="s">
        <v>84</v>
      </c>
      <c r="F3" s="199" t="s">
        <v>85</v>
      </c>
      <c r="G3" s="199" t="s">
        <v>86</v>
      </c>
      <c r="H3" s="199" t="s">
        <v>87</v>
      </c>
      <c r="I3" s="199" t="s">
        <v>88</v>
      </c>
      <c r="J3" s="199" t="s">
        <v>89</v>
      </c>
      <c r="K3" s="199" t="s">
        <v>90</v>
      </c>
      <c r="L3" s="199" t="s">
        <v>91</v>
      </c>
      <c r="M3" s="199" t="s">
        <v>92</v>
      </c>
    </row>
    <row r="4" spans="1:13" ht="14.45" customHeight="1" x14ac:dyDescent="0.2">
      <c r="A4" s="197" t="s">
        <v>80</v>
      </c>
      <c r="B4" s="200">
        <f>(B10+B8)/B6</f>
        <v>0.58903868133875681</v>
      </c>
      <c r="C4" s="200">
        <f t="shared" ref="C4:M4" si="0">(C10+C8)/C6</f>
        <v>0.61644046123840202</v>
      </c>
      <c r="D4" s="200">
        <f t="shared" si="0"/>
        <v>0.71996484087568346</v>
      </c>
      <c r="E4" s="200">
        <f t="shared" si="0"/>
        <v>0.73548224142013729</v>
      </c>
      <c r="F4" s="200">
        <f t="shared" si="0"/>
        <v>0.84724215310749529</v>
      </c>
      <c r="G4" s="200">
        <f t="shared" si="0"/>
        <v>0.96746148971071233</v>
      </c>
      <c r="H4" s="200">
        <f t="shared" si="0"/>
        <v>1.0034940437385707</v>
      </c>
      <c r="I4" s="200">
        <f t="shared" si="0"/>
        <v>0.99789601358220115</v>
      </c>
      <c r="J4" s="200">
        <f t="shared" si="0"/>
        <v>0.99789601358220115</v>
      </c>
      <c r="K4" s="200">
        <f t="shared" si="0"/>
        <v>0.99789601358220115</v>
      </c>
      <c r="L4" s="200">
        <f t="shared" si="0"/>
        <v>0.99789601358220115</v>
      </c>
      <c r="M4" s="200">
        <f t="shared" si="0"/>
        <v>0.99789601358220115</v>
      </c>
    </row>
    <row r="5" spans="1:13" ht="14.45" customHeight="1" x14ac:dyDescent="0.2">
      <c r="A5" s="201" t="s">
        <v>53</v>
      </c>
      <c r="B5" s="200">
        <f>IF(ISERROR(VLOOKUP($A5,'Man Tab'!$A:$Q,COLUMN()+2,0)),0,VLOOKUP($A5,'Man Tab'!$A:$Q,COLUMN()+2,0))</f>
        <v>3218.8397300000001</v>
      </c>
      <c r="C5" s="200">
        <f>IF(ISERROR(VLOOKUP($A5,'Man Tab'!$A:$Q,COLUMN()+2,0)),0,VLOOKUP($A5,'Man Tab'!$A:$Q,COLUMN()+2,0))</f>
        <v>3145.8211200000001</v>
      </c>
      <c r="D5" s="200">
        <f>IF(ISERROR(VLOOKUP($A5,'Man Tab'!$A:$Q,COLUMN()+2,0)),0,VLOOKUP($A5,'Man Tab'!$A:$Q,COLUMN()+2,0))</f>
        <v>3962.5360599999999</v>
      </c>
      <c r="E5" s="200">
        <f>IF(ISERROR(VLOOKUP($A5,'Man Tab'!$A:$Q,COLUMN()+2,0)),0,VLOOKUP($A5,'Man Tab'!$A:$Q,COLUMN()+2,0))</f>
        <v>4784.4185499999994</v>
      </c>
      <c r="F5" s="200">
        <f>IF(ISERROR(VLOOKUP($A5,'Man Tab'!$A:$Q,COLUMN()+2,0)),0,VLOOKUP($A5,'Man Tab'!$A:$Q,COLUMN()+2,0))</f>
        <v>4251.6879000000008</v>
      </c>
      <c r="G5" s="200">
        <f>IF(ISERROR(VLOOKUP($A5,'Man Tab'!$A:$Q,COLUMN()+2,0)),0,VLOOKUP($A5,'Man Tab'!$A:$Q,COLUMN()+2,0))</f>
        <v>4481.7836799999995</v>
      </c>
      <c r="H5" s="200">
        <f>IF(ISERROR(VLOOKUP($A5,'Man Tab'!$A:$Q,COLUMN()+2,0)),0,VLOOKUP($A5,'Man Tab'!$A:$Q,COLUMN()+2,0))</f>
        <v>4968.9655400000001</v>
      </c>
      <c r="I5" s="200">
        <f>IF(ISERROR(VLOOKUP($A5,'Man Tab'!$A:$Q,COLUMN()+2,0)),0,VLOOKUP($A5,'Man Tab'!$A:$Q,COLUMN()+2,0))</f>
        <v>4148.7457599999998</v>
      </c>
      <c r="J5" s="200">
        <f>IF(ISERROR(VLOOKUP($A5,'Man Tab'!$A:$Q,COLUMN()+2,0)),0,VLOOKUP($A5,'Man Tab'!$A:$Q,COLUMN()+2,0))</f>
        <v>0</v>
      </c>
      <c r="K5" s="200">
        <f>IF(ISERROR(VLOOKUP($A5,'Man Tab'!$A:$Q,COLUMN()+2,0)),0,VLOOKUP($A5,'Man Tab'!$A:$Q,COLUMN()+2,0))</f>
        <v>0</v>
      </c>
      <c r="L5" s="200">
        <f>IF(ISERROR(VLOOKUP($A5,'Man Tab'!$A:$Q,COLUMN()+2,0)),0,VLOOKUP($A5,'Man Tab'!$A:$Q,COLUMN()+2,0))</f>
        <v>0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76</v>
      </c>
      <c r="B6" s="202">
        <f>B5</f>
        <v>3218.8397300000001</v>
      </c>
      <c r="C6" s="202">
        <f t="shared" ref="C6:M6" si="1">C5+B6</f>
        <v>6364.6608500000002</v>
      </c>
      <c r="D6" s="202">
        <f t="shared" si="1"/>
        <v>10327.196910000001</v>
      </c>
      <c r="E6" s="202">
        <f t="shared" si="1"/>
        <v>15111.615460000001</v>
      </c>
      <c r="F6" s="202">
        <f t="shared" si="1"/>
        <v>19363.303360000002</v>
      </c>
      <c r="G6" s="202">
        <f t="shared" si="1"/>
        <v>23845.087040000002</v>
      </c>
      <c r="H6" s="202">
        <f t="shared" si="1"/>
        <v>28814.052580000003</v>
      </c>
      <c r="I6" s="202">
        <f t="shared" si="1"/>
        <v>32962.798340000001</v>
      </c>
      <c r="J6" s="202">
        <f t="shared" si="1"/>
        <v>32962.798340000001</v>
      </c>
      <c r="K6" s="202">
        <f t="shared" si="1"/>
        <v>32962.798340000001</v>
      </c>
      <c r="L6" s="202">
        <f t="shared" si="1"/>
        <v>32962.798340000001</v>
      </c>
      <c r="M6" s="202">
        <f t="shared" si="1"/>
        <v>32962.798340000001</v>
      </c>
    </row>
    <row r="7" spans="1:13" ht="14.45" customHeight="1" x14ac:dyDescent="0.2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77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102</v>
      </c>
      <c r="B9" s="201">
        <v>1896021.11</v>
      </c>
      <c r="C9" s="201">
        <v>2027413.3600000003</v>
      </c>
      <c r="D9" s="201">
        <v>3511784.21</v>
      </c>
      <c r="E9" s="201">
        <v>3679106.1300000004</v>
      </c>
      <c r="F9" s="201">
        <v>5291082.0199999996</v>
      </c>
      <c r="G9" s="201">
        <v>6663796.6000000006</v>
      </c>
      <c r="H9" s="201">
        <v>5845526.71</v>
      </c>
      <c r="I9" s="201">
        <v>3978714.9200000004</v>
      </c>
      <c r="J9" s="201">
        <v>0</v>
      </c>
      <c r="K9" s="201">
        <v>0</v>
      </c>
      <c r="L9" s="201">
        <v>0</v>
      </c>
      <c r="M9" s="201">
        <v>0</v>
      </c>
    </row>
    <row r="10" spans="1:13" ht="14.45" customHeight="1" x14ac:dyDescent="0.2">
      <c r="A10" s="201" t="s">
        <v>78</v>
      </c>
      <c r="B10" s="202">
        <f>B9/1000</f>
        <v>1896.0211100000001</v>
      </c>
      <c r="C10" s="202">
        <f t="shared" ref="C10:M10" si="3">C9/1000+B10</f>
        <v>3923.4344700000001</v>
      </c>
      <c r="D10" s="202">
        <f t="shared" si="3"/>
        <v>7435.2186799999999</v>
      </c>
      <c r="E10" s="202">
        <f t="shared" si="3"/>
        <v>11114.32481</v>
      </c>
      <c r="F10" s="202">
        <f t="shared" si="3"/>
        <v>16405.40683</v>
      </c>
      <c r="G10" s="202">
        <f t="shared" si="3"/>
        <v>23069.203430000001</v>
      </c>
      <c r="H10" s="202">
        <f t="shared" si="3"/>
        <v>28914.73014</v>
      </c>
      <c r="I10" s="202">
        <f t="shared" si="3"/>
        <v>32893.445059999998</v>
      </c>
      <c r="J10" s="202">
        <f t="shared" si="3"/>
        <v>32893.445059999998</v>
      </c>
      <c r="K10" s="202">
        <f t="shared" si="3"/>
        <v>32893.445059999998</v>
      </c>
      <c r="L10" s="202">
        <f t="shared" si="3"/>
        <v>32893.445059999998</v>
      </c>
      <c r="M10" s="202">
        <f t="shared" si="3"/>
        <v>32893.445059999998</v>
      </c>
    </row>
    <row r="11" spans="1:13" ht="14.45" customHeight="1" x14ac:dyDescent="0.2">
      <c r="A11" s="197"/>
      <c r="B11" s="197" t="s">
        <v>93</v>
      </c>
      <c r="C11" s="197">
        <f ca="1">IF(MONTH(TODAY())=1,12,MONTH(TODAY())-1)</f>
        <v>8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>
        <f>IF(ISERROR(HI!F15),#REF!,HI!F15)</f>
        <v>0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>
        <f>IF(ISERROR(HI!F15),#REF!,HI!F15)</f>
        <v>0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764C0488-AF5D-4772-B860-EF44E11BAE40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3" customFormat="1" ht="14.45" customHeight="1" thickBot="1" x14ac:dyDescent="0.25">
      <c r="A2" s="231" t="s">
        <v>270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2021</v>
      </c>
      <c r="C4" s="138" t="s">
        <v>30</v>
      </c>
      <c r="D4" s="261" t="s">
        <v>249</v>
      </c>
      <c r="E4" s="261" t="s">
        <v>250</v>
      </c>
      <c r="F4" s="261" t="s">
        <v>251</v>
      </c>
      <c r="G4" s="261" t="s">
        <v>252</v>
      </c>
      <c r="H4" s="261" t="s">
        <v>253</v>
      </c>
      <c r="I4" s="261" t="s">
        <v>254</v>
      </c>
      <c r="J4" s="261" t="s">
        <v>255</v>
      </c>
      <c r="K4" s="261" t="s">
        <v>256</v>
      </c>
      <c r="L4" s="261" t="s">
        <v>257</v>
      </c>
      <c r="M4" s="261" t="s">
        <v>258</v>
      </c>
      <c r="N4" s="261" t="s">
        <v>259</v>
      </c>
      <c r="O4" s="261" t="s">
        <v>260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700.00000009999997</v>
      </c>
      <c r="C7" s="52">
        <v>58.333333341666666</v>
      </c>
      <c r="D7" s="52">
        <v>29.939919999999997</v>
      </c>
      <c r="E7" s="52">
        <v>12.37208</v>
      </c>
      <c r="F7" s="52">
        <v>18.30677</v>
      </c>
      <c r="G7" s="52">
        <v>18.44049</v>
      </c>
      <c r="H7" s="52">
        <v>19.82713</v>
      </c>
      <c r="I7" s="52">
        <v>23.94641</v>
      </c>
      <c r="J7" s="52">
        <v>144.3603</v>
      </c>
      <c r="K7" s="52">
        <v>149.46288000000001</v>
      </c>
      <c r="L7" s="52">
        <v>0</v>
      </c>
      <c r="M7" s="52">
        <v>0</v>
      </c>
      <c r="N7" s="52">
        <v>0</v>
      </c>
      <c r="O7" s="52">
        <v>0</v>
      </c>
      <c r="P7" s="53">
        <v>416.65598</v>
      </c>
      <c r="Q7" s="95">
        <v>0.89283424272959511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140.00000020000002</v>
      </c>
      <c r="C9" s="52">
        <v>11.666666683333334</v>
      </c>
      <c r="D9" s="52">
        <v>75.951719999999995</v>
      </c>
      <c r="E9" s="52">
        <v>45.239570000000001</v>
      </c>
      <c r="F9" s="52">
        <v>143.10626999999999</v>
      </c>
      <c r="G9" s="52">
        <v>81.384520000000009</v>
      </c>
      <c r="H9" s="52">
        <v>145.7628</v>
      </c>
      <c r="I9" s="52">
        <v>118.47467</v>
      </c>
      <c r="J9" s="52">
        <v>150.54848000000001</v>
      </c>
      <c r="K9" s="52">
        <v>101.41977</v>
      </c>
      <c r="L9" s="52">
        <v>0</v>
      </c>
      <c r="M9" s="52">
        <v>0</v>
      </c>
      <c r="N9" s="52">
        <v>0</v>
      </c>
      <c r="O9" s="52">
        <v>0</v>
      </c>
      <c r="P9" s="53">
        <v>861.88780000000008</v>
      </c>
      <c r="Q9" s="95">
        <v>9.2345121296649832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54.915089200000004</v>
      </c>
      <c r="C11" s="52">
        <v>4.5762574333333337</v>
      </c>
      <c r="D11" s="52">
        <v>167.73272</v>
      </c>
      <c r="E11" s="52">
        <v>35.910249999999998</v>
      </c>
      <c r="F11" s="52">
        <v>38.703279999999999</v>
      </c>
      <c r="G11" s="52">
        <v>22.254619999999999</v>
      </c>
      <c r="H11" s="52">
        <v>34.278570000000002</v>
      </c>
      <c r="I11" s="52">
        <v>29.157229999999998</v>
      </c>
      <c r="J11" s="52">
        <v>25.518159999999998</v>
      </c>
      <c r="K11" s="52">
        <v>30.034800000000001</v>
      </c>
      <c r="L11" s="52">
        <v>0</v>
      </c>
      <c r="M11" s="52">
        <v>0</v>
      </c>
      <c r="N11" s="52">
        <v>0</v>
      </c>
      <c r="O11" s="52">
        <v>0</v>
      </c>
      <c r="P11" s="53">
        <v>383.58963</v>
      </c>
      <c r="Q11" s="95">
        <v>10.477711197089342</v>
      </c>
    </row>
    <row r="12" spans="1:17" ht="14.45" customHeight="1" x14ac:dyDescent="0.2">
      <c r="A12" s="15" t="s">
        <v>40</v>
      </c>
      <c r="B12" s="51">
        <v>47.6215464</v>
      </c>
      <c r="C12" s="52">
        <v>3.9684621999999998</v>
      </c>
      <c r="D12" s="52">
        <v>0.2039</v>
      </c>
      <c r="E12" s="52">
        <v>1.1068800000000001</v>
      </c>
      <c r="F12" s="52">
        <v>1.3212200000000001</v>
      </c>
      <c r="G12" s="52">
        <v>0.21915999999999999</v>
      </c>
      <c r="H12" s="52">
        <v>0.36230000000000001</v>
      </c>
      <c r="I12" s="52">
        <v>4.6781800000000002</v>
      </c>
      <c r="J12" s="52">
        <v>0</v>
      </c>
      <c r="K12" s="52">
        <v>4.1923300000000001</v>
      </c>
      <c r="L12" s="52">
        <v>0</v>
      </c>
      <c r="M12" s="52">
        <v>0</v>
      </c>
      <c r="N12" s="52">
        <v>0</v>
      </c>
      <c r="O12" s="52">
        <v>0</v>
      </c>
      <c r="P12" s="53">
        <v>12.083970000000001</v>
      </c>
      <c r="Q12" s="95">
        <v>0.38062508192720096</v>
      </c>
    </row>
    <row r="13" spans="1:17" ht="14.45" customHeight="1" x14ac:dyDescent="0.2">
      <c r="A13" s="15" t="s">
        <v>41</v>
      </c>
      <c r="B13" s="51">
        <v>24.9999997</v>
      </c>
      <c r="C13" s="52">
        <v>2.0833333083333332</v>
      </c>
      <c r="D13" s="52">
        <v>10.482209999999998</v>
      </c>
      <c r="E13" s="52">
        <v>7.3698300000000003</v>
      </c>
      <c r="F13" s="52">
        <v>7.0888100000000005</v>
      </c>
      <c r="G13" s="52">
        <v>6.0992100000000002</v>
      </c>
      <c r="H13" s="52">
        <v>5.7152700000000003</v>
      </c>
      <c r="I13" s="52">
        <v>2.3869400000000001</v>
      </c>
      <c r="J13" s="52">
        <v>4.4369899999999998</v>
      </c>
      <c r="K13" s="52">
        <v>3.5250900000000001</v>
      </c>
      <c r="L13" s="52">
        <v>0</v>
      </c>
      <c r="M13" s="52">
        <v>0</v>
      </c>
      <c r="N13" s="52">
        <v>0</v>
      </c>
      <c r="O13" s="52">
        <v>0</v>
      </c>
      <c r="P13" s="53">
        <v>47.104350000000004</v>
      </c>
      <c r="Q13" s="95">
        <v>2.8262610339151326</v>
      </c>
    </row>
    <row r="14" spans="1:17" ht="14.45" customHeight="1" x14ac:dyDescent="0.2">
      <c r="A14" s="15" t="s">
        <v>42</v>
      </c>
      <c r="B14" s="51">
        <v>1264.5845308999999</v>
      </c>
      <c r="C14" s="52">
        <v>105.38204424166666</v>
      </c>
      <c r="D14" s="52">
        <v>148.64599999999999</v>
      </c>
      <c r="E14" s="52">
        <v>136.38999999999999</v>
      </c>
      <c r="F14" s="52">
        <v>132.512</v>
      </c>
      <c r="G14" s="52">
        <v>106.404</v>
      </c>
      <c r="H14" s="52">
        <v>87.081000000000003</v>
      </c>
      <c r="I14" s="52">
        <v>67.897999999999996</v>
      </c>
      <c r="J14" s="52">
        <v>63.070999999999998</v>
      </c>
      <c r="K14" s="52">
        <v>67.349999999999994</v>
      </c>
      <c r="L14" s="52">
        <v>0</v>
      </c>
      <c r="M14" s="52">
        <v>0</v>
      </c>
      <c r="N14" s="52">
        <v>0</v>
      </c>
      <c r="O14" s="52">
        <v>0</v>
      </c>
      <c r="P14" s="53">
        <v>809.35200000000009</v>
      </c>
      <c r="Q14" s="95">
        <v>0.96002123253554361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199.24754440000001</v>
      </c>
      <c r="C17" s="52">
        <v>16.603962033333335</v>
      </c>
      <c r="D17" s="52">
        <v>40.203069999999997</v>
      </c>
      <c r="E17" s="52">
        <v>34.893980000000006</v>
      </c>
      <c r="F17" s="52">
        <v>57.964179999999999</v>
      </c>
      <c r="G17" s="52">
        <v>2.3914400000000002</v>
      </c>
      <c r="H17" s="52">
        <v>40.332740000000001</v>
      </c>
      <c r="I17" s="52">
        <v>58.485759999999999</v>
      </c>
      <c r="J17" s="52">
        <v>3.3538899999999998</v>
      </c>
      <c r="K17" s="52">
        <v>-26.073080000000001</v>
      </c>
      <c r="L17" s="52">
        <v>0</v>
      </c>
      <c r="M17" s="52">
        <v>0</v>
      </c>
      <c r="N17" s="52">
        <v>0</v>
      </c>
      <c r="O17" s="52">
        <v>0</v>
      </c>
      <c r="P17" s="53">
        <v>211.55197999999999</v>
      </c>
      <c r="Q17" s="95">
        <v>1.5926317734834776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2.2959999999999998</v>
      </c>
      <c r="F18" s="52">
        <v>0.71399999999999997</v>
      </c>
      <c r="G18" s="52">
        <v>0.182</v>
      </c>
      <c r="H18" s="52">
        <v>0.29399999999999998</v>
      </c>
      <c r="I18" s="52">
        <v>0.27300000000000002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3.7589999999999999</v>
      </c>
      <c r="Q18" s="95" t="s">
        <v>271</v>
      </c>
    </row>
    <row r="19" spans="1:17" ht="14.45" customHeight="1" x14ac:dyDescent="0.2">
      <c r="A19" s="15" t="s">
        <v>47</v>
      </c>
      <c r="B19" s="51">
        <v>287.14690469999999</v>
      </c>
      <c r="C19" s="52">
        <v>23.928908724999999</v>
      </c>
      <c r="D19" s="52">
        <v>67.046300000000002</v>
      </c>
      <c r="E19" s="52">
        <v>40.159519999999993</v>
      </c>
      <c r="F19" s="52">
        <v>45.96651</v>
      </c>
      <c r="G19" s="52">
        <v>69.676869999999994</v>
      </c>
      <c r="H19" s="52">
        <v>80.565399999999997</v>
      </c>
      <c r="I19" s="52">
        <v>61.375489999999999</v>
      </c>
      <c r="J19" s="52">
        <v>52.842489999999998</v>
      </c>
      <c r="K19" s="52">
        <v>95.924610000000001</v>
      </c>
      <c r="L19" s="52">
        <v>0</v>
      </c>
      <c r="M19" s="52">
        <v>0</v>
      </c>
      <c r="N19" s="52">
        <v>0</v>
      </c>
      <c r="O19" s="52">
        <v>0</v>
      </c>
      <c r="P19" s="53">
        <v>513.55718999999999</v>
      </c>
      <c r="Q19" s="95">
        <v>2.6827236247063748</v>
      </c>
    </row>
    <row r="20" spans="1:17" ht="14.45" customHeight="1" x14ac:dyDescent="0.2">
      <c r="A20" s="15" t="s">
        <v>48</v>
      </c>
      <c r="B20" s="51">
        <v>12130.2079679</v>
      </c>
      <c r="C20" s="52">
        <v>1010.8506639916667</v>
      </c>
      <c r="D20" s="52">
        <v>2313.7784900000001</v>
      </c>
      <c r="E20" s="52">
        <v>2528.07492</v>
      </c>
      <c r="F20" s="52">
        <v>3455.44166</v>
      </c>
      <c r="G20" s="52">
        <v>4400.9529000000002</v>
      </c>
      <c r="H20" s="52">
        <v>3770.0251000000003</v>
      </c>
      <c r="I20" s="52">
        <v>4049.6364100000001</v>
      </c>
      <c r="J20" s="52">
        <v>4464.91356</v>
      </c>
      <c r="K20" s="52">
        <v>3577.4894900000004</v>
      </c>
      <c r="L20" s="52">
        <v>0</v>
      </c>
      <c r="M20" s="52">
        <v>0</v>
      </c>
      <c r="N20" s="52">
        <v>0</v>
      </c>
      <c r="O20" s="52">
        <v>0</v>
      </c>
      <c r="P20" s="53">
        <v>28560.312529999999</v>
      </c>
      <c r="Q20" s="95">
        <v>3.5317175854171778</v>
      </c>
    </row>
    <row r="21" spans="1:17" ht="14.45" customHeight="1" x14ac:dyDescent="0.2">
      <c r="A21" s="16" t="s">
        <v>49</v>
      </c>
      <c r="B21" s="51">
        <v>707.07744239999897</v>
      </c>
      <c r="C21" s="52">
        <v>58.923120199999914</v>
      </c>
      <c r="D21" s="52">
        <v>61.296339999999994</v>
      </c>
      <c r="E21" s="52">
        <v>61.296339999999994</v>
      </c>
      <c r="F21" s="52">
        <v>61.296339999999994</v>
      </c>
      <c r="G21" s="52">
        <v>58.135339999999999</v>
      </c>
      <c r="H21" s="52">
        <v>58.135339999999999</v>
      </c>
      <c r="I21" s="52">
        <v>60.634370000000004</v>
      </c>
      <c r="J21" s="52">
        <v>60.634370000000004</v>
      </c>
      <c r="K21" s="52">
        <v>60.634370000000004</v>
      </c>
      <c r="L21" s="52">
        <v>0</v>
      </c>
      <c r="M21" s="52">
        <v>0</v>
      </c>
      <c r="N21" s="52">
        <v>0</v>
      </c>
      <c r="O21" s="52">
        <v>0</v>
      </c>
      <c r="P21" s="53">
        <v>482.06280999999996</v>
      </c>
      <c r="Q21" s="95">
        <v>1.0226520769007084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303.32921000000005</v>
      </c>
      <c r="E22" s="52">
        <v>237.6181</v>
      </c>
      <c r="F22" s="52">
        <v>0</v>
      </c>
      <c r="G22" s="52">
        <v>17.666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558.61331000000007</v>
      </c>
      <c r="Q22" s="95" t="s">
        <v>271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0</v>
      </c>
      <c r="C24" s="52">
        <v>0</v>
      </c>
      <c r="D24" s="52">
        <v>0.22985000000016953</v>
      </c>
      <c r="E24" s="52">
        <v>3.0936500000002525</v>
      </c>
      <c r="F24" s="52">
        <v>0.11502000000018597</v>
      </c>
      <c r="G24" s="52">
        <v>0.61199999999917054</v>
      </c>
      <c r="H24" s="52">
        <v>9.3082500000009532</v>
      </c>
      <c r="I24" s="52">
        <v>4.8372199999994336</v>
      </c>
      <c r="J24" s="52">
        <v>-0.71369999999933498</v>
      </c>
      <c r="K24" s="52">
        <v>84.785499999999047</v>
      </c>
      <c r="L24" s="52">
        <v>0</v>
      </c>
      <c r="M24" s="52">
        <v>0</v>
      </c>
      <c r="N24" s="52">
        <v>0</v>
      </c>
      <c r="O24" s="52">
        <v>0</v>
      </c>
      <c r="P24" s="53">
        <v>102.26778999999988</v>
      </c>
      <c r="Q24" s="95" t="s">
        <v>271</v>
      </c>
    </row>
    <row r="25" spans="1:17" ht="14.45" customHeight="1" x14ac:dyDescent="0.2">
      <c r="A25" s="17" t="s">
        <v>53</v>
      </c>
      <c r="B25" s="54">
        <v>15555.8010259</v>
      </c>
      <c r="C25" s="55">
        <v>1296.3167521583334</v>
      </c>
      <c r="D25" s="55">
        <v>3218.8397300000001</v>
      </c>
      <c r="E25" s="55">
        <v>3145.8211200000001</v>
      </c>
      <c r="F25" s="55">
        <v>3962.5360599999999</v>
      </c>
      <c r="G25" s="55">
        <v>4784.4185499999994</v>
      </c>
      <c r="H25" s="55">
        <v>4251.6879000000008</v>
      </c>
      <c r="I25" s="55">
        <v>4481.7836799999995</v>
      </c>
      <c r="J25" s="55">
        <v>4968.9655400000001</v>
      </c>
      <c r="K25" s="55">
        <v>4148.7457599999998</v>
      </c>
      <c r="L25" s="55">
        <v>0</v>
      </c>
      <c r="M25" s="55">
        <v>0</v>
      </c>
      <c r="N25" s="55">
        <v>0</v>
      </c>
      <c r="O25" s="55">
        <v>0</v>
      </c>
      <c r="P25" s="56">
        <v>32962.798340000001</v>
      </c>
      <c r="Q25" s="96">
        <v>3.1785053966476369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313.56637000000001</v>
      </c>
      <c r="E26" s="52">
        <v>281.70148</v>
      </c>
      <c r="F26" s="52">
        <v>416.56753000000003</v>
      </c>
      <c r="G26" s="52">
        <v>351.37594999999999</v>
      </c>
      <c r="H26" s="52">
        <v>429.77375999999998</v>
      </c>
      <c r="I26" s="52">
        <v>525.89725999999996</v>
      </c>
      <c r="J26" s="52">
        <v>1618.6573899999999</v>
      </c>
      <c r="K26" s="52">
        <v>388.22017999999997</v>
      </c>
      <c r="L26" s="52">
        <v>0</v>
      </c>
      <c r="M26" s="52">
        <v>0</v>
      </c>
      <c r="N26" s="52">
        <v>0</v>
      </c>
      <c r="O26" s="52">
        <v>0</v>
      </c>
      <c r="P26" s="53">
        <v>4325.7599199999995</v>
      </c>
      <c r="Q26" s="95" t="s">
        <v>271</v>
      </c>
    </row>
    <row r="27" spans="1:17" ht="14.45" customHeight="1" x14ac:dyDescent="0.2">
      <c r="A27" s="18" t="s">
        <v>55</v>
      </c>
      <c r="B27" s="54">
        <v>15555.8010259</v>
      </c>
      <c r="C27" s="55">
        <v>1296.3167521583334</v>
      </c>
      <c r="D27" s="55">
        <v>3532.4061000000002</v>
      </c>
      <c r="E27" s="55">
        <v>3427.5226000000002</v>
      </c>
      <c r="F27" s="55">
        <v>4379.1035899999997</v>
      </c>
      <c r="G27" s="55">
        <v>5135.7944999999991</v>
      </c>
      <c r="H27" s="55">
        <v>4681.4616600000008</v>
      </c>
      <c r="I27" s="55">
        <v>5007.6809399999993</v>
      </c>
      <c r="J27" s="55">
        <v>6587.6229299999995</v>
      </c>
      <c r="K27" s="55">
        <v>4536.96594</v>
      </c>
      <c r="L27" s="55">
        <v>0</v>
      </c>
      <c r="M27" s="55">
        <v>0</v>
      </c>
      <c r="N27" s="55">
        <v>0</v>
      </c>
      <c r="O27" s="55">
        <v>0</v>
      </c>
      <c r="P27" s="56">
        <v>37288.558259999998</v>
      </c>
      <c r="Q27" s="96">
        <v>3.595625663819773</v>
      </c>
    </row>
    <row r="28" spans="1:17" ht="14.45" customHeight="1" x14ac:dyDescent="0.2">
      <c r="A28" s="16" t="s">
        <v>56</v>
      </c>
      <c r="B28" s="51">
        <v>7903.1971622000001</v>
      </c>
      <c r="C28" s="52">
        <v>658.59976351666671</v>
      </c>
      <c r="D28" s="52">
        <v>351.80500000000001</v>
      </c>
      <c r="E28" s="52">
        <v>414.92917999999997</v>
      </c>
      <c r="F28" s="52">
        <v>624.77644999999995</v>
      </c>
      <c r="G28" s="52">
        <v>570.50864000000001</v>
      </c>
      <c r="H28" s="52">
        <v>669.70587999999998</v>
      </c>
      <c r="I28" s="52">
        <v>726.21716000000004</v>
      </c>
      <c r="J28" s="52">
        <v>680.03458000000001</v>
      </c>
      <c r="K28" s="52">
        <v>866.93720999999994</v>
      </c>
      <c r="L28" s="52">
        <v>0</v>
      </c>
      <c r="M28" s="52">
        <v>0</v>
      </c>
      <c r="N28" s="52">
        <v>0</v>
      </c>
      <c r="O28" s="52">
        <v>0</v>
      </c>
      <c r="P28" s="53">
        <v>4904.9141</v>
      </c>
      <c r="Q28" s="95">
        <v>0.93093605018351078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271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phoneticPr fontId="61" type="noConversion"/>
  <hyperlinks>
    <hyperlink ref="A2" location="Obsah!A1" display="Zpět na Obsah  KL 01  1.-4.měsíc" xr:uid="{BB9561F1-B9DD-495A-9EAB-44AF6B076C25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1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264</v>
      </c>
      <c r="G4" s="353" t="s">
        <v>64</v>
      </c>
      <c r="H4" s="140" t="s">
        <v>141</v>
      </c>
      <c r="I4" s="351" t="s">
        <v>65</v>
      </c>
      <c r="J4" s="353" t="s">
        <v>262</v>
      </c>
      <c r="K4" s="354" t="s">
        <v>261</v>
      </c>
    </row>
    <row r="5" spans="1:13" ht="39" thickBot="1" x14ac:dyDescent="0.25">
      <c r="A5" s="78"/>
      <c r="B5" s="24" t="s">
        <v>268</v>
      </c>
      <c r="C5" s="25" t="s">
        <v>267</v>
      </c>
      <c r="D5" s="26" t="s">
        <v>266</v>
      </c>
      <c r="E5" s="26" t="s">
        <v>265</v>
      </c>
      <c r="F5" s="352"/>
      <c r="G5" s="352"/>
      <c r="H5" s="25" t="s">
        <v>263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-8263.2836291000094</v>
      </c>
      <c r="C6" s="461">
        <v>-4539.3821600000201</v>
      </c>
      <c r="D6" s="461">
        <v>3723.9014690999893</v>
      </c>
      <c r="E6" s="462">
        <v>0.5493436221908341</v>
      </c>
      <c r="F6" s="460">
        <v>-3565.4571879999899</v>
      </c>
      <c r="G6" s="461">
        <v>-2376.9714586666601</v>
      </c>
      <c r="H6" s="461">
        <v>5544.1805400000003</v>
      </c>
      <c r="I6" s="461">
        <v>26211.928820000001</v>
      </c>
      <c r="J6" s="461">
        <v>28588.900278666661</v>
      </c>
      <c r="K6" s="463">
        <v>-7.3516319052209234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13530.3673932</v>
      </c>
      <c r="C7" s="461">
        <v>14242.788130000001</v>
      </c>
      <c r="D7" s="461">
        <v>712.42073680000067</v>
      </c>
      <c r="E7" s="462">
        <v>1.0526534658000524</v>
      </c>
      <c r="F7" s="460">
        <v>15555.8010259</v>
      </c>
      <c r="G7" s="461">
        <v>10370.534017266667</v>
      </c>
      <c r="H7" s="461">
        <v>4148.7457599999998</v>
      </c>
      <c r="I7" s="461">
        <v>32962.798340000001</v>
      </c>
      <c r="J7" s="461">
        <v>22592.264322733332</v>
      </c>
      <c r="K7" s="463">
        <v>2.1190035977650914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2196.4585932</v>
      </c>
      <c r="C8" s="461">
        <v>2067.0899300000001</v>
      </c>
      <c r="D8" s="461">
        <v>-129.3686631999999</v>
      </c>
      <c r="E8" s="462">
        <v>0.94110125107729714</v>
      </c>
      <c r="F8" s="460">
        <v>2232.1211664999996</v>
      </c>
      <c r="G8" s="461">
        <v>1488.0807776666663</v>
      </c>
      <c r="H8" s="461">
        <v>355.98487</v>
      </c>
      <c r="I8" s="461">
        <v>2530.93842</v>
      </c>
      <c r="J8" s="461">
        <v>1042.8576423333336</v>
      </c>
      <c r="K8" s="463">
        <v>1.1338714304513093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942.00321899999904</v>
      </c>
      <c r="C9" s="461">
        <v>835.91593</v>
      </c>
      <c r="D9" s="461">
        <v>-106.08728899999903</v>
      </c>
      <c r="E9" s="462">
        <v>0.88738118208065364</v>
      </c>
      <c r="F9" s="460">
        <v>967.53663560000007</v>
      </c>
      <c r="G9" s="461">
        <v>645.02442373333338</v>
      </c>
      <c r="H9" s="461">
        <v>288.63486999999998</v>
      </c>
      <c r="I9" s="461">
        <v>1721.5864199999999</v>
      </c>
      <c r="J9" s="461">
        <v>1076.5619962666665</v>
      </c>
      <c r="K9" s="463">
        <v>1.779350111050203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2.7E-4</v>
      </c>
      <c r="D10" s="461">
        <v>2.7E-4</v>
      </c>
      <c r="E10" s="462">
        <v>0</v>
      </c>
      <c r="F10" s="460">
        <v>0</v>
      </c>
      <c r="G10" s="461">
        <v>0</v>
      </c>
      <c r="H10" s="461">
        <v>0</v>
      </c>
      <c r="I10" s="461">
        <v>6.8999999999999997E-4</v>
      </c>
      <c r="J10" s="461">
        <v>6.8999999999999997E-4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2.7E-4</v>
      </c>
      <c r="D11" s="461">
        <v>2.7E-4</v>
      </c>
      <c r="E11" s="462">
        <v>0</v>
      </c>
      <c r="F11" s="460">
        <v>0</v>
      </c>
      <c r="G11" s="461">
        <v>0</v>
      </c>
      <c r="H11" s="461">
        <v>0</v>
      </c>
      <c r="I11" s="461">
        <v>6.8999999999999997E-4</v>
      </c>
      <c r="J11" s="461">
        <v>6.8999999999999997E-4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700.00000009999997</v>
      </c>
      <c r="C12" s="461">
        <v>530.25017000000003</v>
      </c>
      <c r="D12" s="461">
        <v>-169.74983009999994</v>
      </c>
      <c r="E12" s="462">
        <v>0.75750024274892858</v>
      </c>
      <c r="F12" s="460">
        <v>700.00000009999997</v>
      </c>
      <c r="G12" s="461">
        <v>466.66666673333333</v>
      </c>
      <c r="H12" s="461">
        <v>149.46288000000001</v>
      </c>
      <c r="I12" s="461">
        <v>416.65598</v>
      </c>
      <c r="J12" s="461">
        <v>-50.01068673333333</v>
      </c>
      <c r="K12" s="463">
        <v>0.59522282848639674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700.00000009999997</v>
      </c>
      <c r="C13" s="461">
        <v>529.07717000000002</v>
      </c>
      <c r="D13" s="461">
        <v>-170.92283009999994</v>
      </c>
      <c r="E13" s="462">
        <v>0.75582452846345372</v>
      </c>
      <c r="F13" s="460">
        <v>700.00000009999997</v>
      </c>
      <c r="G13" s="461">
        <v>466.66666673333333</v>
      </c>
      <c r="H13" s="461">
        <v>149.46288000000001</v>
      </c>
      <c r="I13" s="461">
        <v>412.86097999999998</v>
      </c>
      <c r="J13" s="461">
        <v>-53.805686733333346</v>
      </c>
      <c r="K13" s="463">
        <v>0.58980139991574265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0</v>
      </c>
      <c r="C14" s="461">
        <v>1.173</v>
      </c>
      <c r="D14" s="461">
        <v>1.173</v>
      </c>
      <c r="E14" s="462">
        <v>0</v>
      </c>
      <c r="F14" s="460">
        <v>0</v>
      </c>
      <c r="G14" s="461">
        <v>0</v>
      </c>
      <c r="H14" s="461">
        <v>0</v>
      </c>
      <c r="I14" s="461">
        <v>3.7949999999999999</v>
      </c>
      <c r="J14" s="461">
        <v>3.7949999999999999</v>
      </c>
      <c r="K14" s="463">
        <v>0</v>
      </c>
      <c r="L14" s="150"/>
      <c r="M14" s="459" t="str">
        <f t="shared" si="0"/>
        <v/>
      </c>
    </row>
    <row r="15" spans="1:13" ht="14.45" customHeight="1" x14ac:dyDescent="0.2">
      <c r="A15" s="464" t="s">
        <v>281</v>
      </c>
      <c r="B15" s="460">
        <v>127.99999980000001</v>
      </c>
      <c r="C15" s="461">
        <v>138.69893999999999</v>
      </c>
      <c r="D15" s="461">
        <v>10.698940199999981</v>
      </c>
      <c r="E15" s="462">
        <v>1.0835854704431021</v>
      </c>
      <c r="F15" s="460">
        <v>140.00000020000002</v>
      </c>
      <c r="G15" s="461">
        <v>93.333333466666673</v>
      </c>
      <c r="H15" s="461">
        <v>101.41977</v>
      </c>
      <c r="I15" s="461">
        <v>861.88780000000008</v>
      </c>
      <c r="J15" s="461">
        <v>768.55446653333343</v>
      </c>
      <c r="K15" s="463">
        <v>6.1563414197766546</v>
      </c>
      <c r="L15" s="150"/>
      <c r="M15" s="459" t="str">
        <f t="shared" si="0"/>
        <v>X</v>
      </c>
    </row>
    <row r="16" spans="1:13" ht="14.45" customHeight="1" x14ac:dyDescent="0.2">
      <c r="A16" s="464" t="s">
        <v>282</v>
      </c>
      <c r="B16" s="460">
        <v>18</v>
      </c>
      <c r="C16" s="461">
        <v>28.400860000000002</v>
      </c>
      <c r="D16" s="461">
        <v>10.400860000000002</v>
      </c>
      <c r="E16" s="462">
        <v>1.5778255555555556</v>
      </c>
      <c r="F16" s="460">
        <v>26</v>
      </c>
      <c r="G16" s="461">
        <v>17.333333333333332</v>
      </c>
      <c r="H16" s="461">
        <v>1.71336</v>
      </c>
      <c r="I16" s="461">
        <v>19.648119999999999</v>
      </c>
      <c r="J16" s="461">
        <v>2.3147866666666665</v>
      </c>
      <c r="K16" s="463">
        <v>0.75569692307692304</v>
      </c>
      <c r="L16" s="150"/>
      <c r="M16" s="459" t="str">
        <f t="shared" si="0"/>
        <v/>
      </c>
    </row>
    <row r="17" spans="1:13" ht="14.45" customHeight="1" x14ac:dyDescent="0.2">
      <c r="A17" s="464" t="s">
        <v>283</v>
      </c>
      <c r="B17" s="460">
        <v>0</v>
      </c>
      <c r="C17" s="461">
        <v>4.0899999999999999E-2</v>
      </c>
      <c r="D17" s="461">
        <v>4.0899999999999999E-2</v>
      </c>
      <c r="E17" s="462">
        <v>0</v>
      </c>
      <c r="F17" s="460">
        <v>0</v>
      </c>
      <c r="G17" s="461">
        <v>0</v>
      </c>
      <c r="H17" s="461">
        <v>0</v>
      </c>
      <c r="I17" s="461">
        <v>0</v>
      </c>
      <c r="J17" s="461">
        <v>0</v>
      </c>
      <c r="K17" s="463">
        <v>0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2.9999998999999997</v>
      </c>
      <c r="C18" s="461">
        <v>3.75264</v>
      </c>
      <c r="D18" s="461">
        <v>0.75264010000000026</v>
      </c>
      <c r="E18" s="462">
        <v>1.2508800416960015</v>
      </c>
      <c r="F18" s="460">
        <v>4</v>
      </c>
      <c r="G18" s="461">
        <v>2.6666666666666665</v>
      </c>
      <c r="H18" s="461">
        <v>6.7183299999999999</v>
      </c>
      <c r="I18" s="461">
        <v>56.832320000000003</v>
      </c>
      <c r="J18" s="461">
        <v>54.165653333333339</v>
      </c>
      <c r="K18" s="463">
        <v>14.208080000000001</v>
      </c>
      <c r="L18" s="150"/>
      <c r="M18" s="459" t="str">
        <f t="shared" si="0"/>
        <v/>
      </c>
    </row>
    <row r="19" spans="1:13" ht="14.45" customHeight="1" x14ac:dyDescent="0.2">
      <c r="A19" s="464" t="s">
        <v>285</v>
      </c>
      <c r="B19" s="460">
        <v>65</v>
      </c>
      <c r="C19" s="461">
        <v>64.512140000000002</v>
      </c>
      <c r="D19" s="461">
        <v>-0.48785999999999774</v>
      </c>
      <c r="E19" s="462">
        <v>0.99249446153846155</v>
      </c>
      <c r="F19" s="460">
        <v>65</v>
      </c>
      <c r="G19" s="461">
        <v>43.333333333333336</v>
      </c>
      <c r="H19" s="461">
        <v>74.297359999999998</v>
      </c>
      <c r="I19" s="461">
        <v>621.32606999999996</v>
      </c>
      <c r="J19" s="461">
        <v>577.99273666666659</v>
      </c>
      <c r="K19" s="463">
        <v>9.5588626153846139</v>
      </c>
      <c r="L19" s="150"/>
      <c r="M19" s="459" t="str">
        <f t="shared" si="0"/>
        <v/>
      </c>
    </row>
    <row r="20" spans="1:13" ht="14.45" customHeight="1" x14ac:dyDescent="0.2">
      <c r="A20" s="464" t="s">
        <v>286</v>
      </c>
      <c r="B20" s="460">
        <v>30</v>
      </c>
      <c r="C20" s="461">
        <v>25.308400000000002</v>
      </c>
      <c r="D20" s="461">
        <v>-4.6915999999999976</v>
      </c>
      <c r="E20" s="462">
        <v>0.84361333333333344</v>
      </c>
      <c r="F20" s="460">
        <v>25.000000100000001</v>
      </c>
      <c r="G20" s="461">
        <v>16.666666733333333</v>
      </c>
      <c r="H20" s="461">
        <v>0</v>
      </c>
      <c r="I20" s="461">
        <v>0.1017</v>
      </c>
      <c r="J20" s="461">
        <v>-16.564966733333332</v>
      </c>
      <c r="K20" s="463">
        <v>4.0679999837280002E-3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8.9999999000000006</v>
      </c>
      <c r="C21" s="461">
        <v>7.0819999999999999</v>
      </c>
      <c r="D21" s="461">
        <v>-1.9179999000000008</v>
      </c>
      <c r="E21" s="462">
        <v>0.78688889763209879</v>
      </c>
      <c r="F21" s="460">
        <v>8.0000000999999994</v>
      </c>
      <c r="G21" s="461">
        <v>5.3333333999999999</v>
      </c>
      <c r="H21" s="461">
        <v>8.91</v>
      </c>
      <c r="I21" s="461">
        <v>47.506029999999996</v>
      </c>
      <c r="J21" s="461">
        <v>42.172696599999995</v>
      </c>
      <c r="K21" s="463">
        <v>5.9382536757718292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3</v>
      </c>
      <c r="C22" s="461">
        <v>9.6020000000000003</v>
      </c>
      <c r="D22" s="461">
        <v>6.6020000000000003</v>
      </c>
      <c r="E22" s="462">
        <v>3.2006666666666668</v>
      </c>
      <c r="F22" s="460">
        <v>12</v>
      </c>
      <c r="G22" s="461">
        <v>8</v>
      </c>
      <c r="H22" s="461">
        <v>9.5060000000000002</v>
      </c>
      <c r="I22" s="461">
        <v>103.008</v>
      </c>
      <c r="J22" s="461">
        <v>95.007999999999996</v>
      </c>
      <c r="K22" s="463">
        <v>8.5839999999999996</v>
      </c>
      <c r="L22" s="150"/>
      <c r="M22" s="459" t="str">
        <f t="shared" si="0"/>
        <v/>
      </c>
    </row>
    <row r="23" spans="1:13" ht="14.45" customHeight="1" x14ac:dyDescent="0.2">
      <c r="A23" s="464" t="s">
        <v>289</v>
      </c>
      <c r="B23" s="460">
        <v>0</v>
      </c>
      <c r="C23" s="461">
        <v>0</v>
      </c>
      <c r="D23" s="461">
        <v>0</v>
      </c>
      <c r="E23" s="462">
        <v>0</v>
      </c>
      <c r="F23" s="460">
        <v>0</v>
      </c>
      <c r="G23" s="461">
        <v>0</v>
      </c>
      <c r="H23" s="461">
        <v>0.27472000000000002</v>
      </c>
      <c r="I23" s="461">
        <v>0.79055999999999993</v>
      </c>
      <c r="J23" s="461">
        <v>0.79055999999999993</v>
      </c>
      <c r="K23" s="463">
        <v>0</v>
      </c>
      <c r="L23" s="150"/>
      <c r="M23" s="459" t="str">
        <f t="shared" si="0"/>
        <v/>
      </c>
    </row>
    <row r="24" spans="1:13" ht="14.45" customHeight="1" x14ac:dyDescent="0.2">
      <c r="A24" s="464" t="s">
        <v>290</v>
      </c>
      <c r="B24" s="460">
        <v>0</v>
      </c>
      <c r="C24" s="461">
        <v>0</v>
      </c>
      <c r="D24" s="461">
        <v>0</v>
      </c>
      <c r="E24" s="462">
        <v>0</v>
      </c>
      <c r="F24" s="460">
        <v>0</v>
      </c>
      <c r="G24" s="461">
        <v>0</v>
      </c>
      <c r="H24" s="461">
        <v>0</v>
      </c>
      <c r="I24" s="461">
        <v>12.675000000000001</v>
      </c>
      <c r="J24" s="461">
        <v>12.675000000000001</v>
      </c>
      <c r="K24" s="463">
        <v>0</v>
      </c>
      <c r="L24" s="150"/>
      <c r="M24" s="459" t="str">
        <f t="shared" si="0"/>
        <v/>
      </c>
    </row>
    <row r="25" spans="1:13" ht="14.45" customHeight="1" x14ac:dyDescent="0.2">
      <c r="A25" s="464" t="s">
        <v>291</v>
      </c>
      <c r="B25" s="460">
        <v>64.7117413</v>
      </c>
      <c r="C25" s="461">
        <v>106.26495</v>
      </c>
      <c r="D25" s="461">
        <v>41.553208699999999</v>
      </c>
      <c r="E25" s="462">
        <v>1.6421278096560816</v>
      </c>
      <c r="F25" s="460">
        <v>54.915089200000004</v>
      </c>
      <c r="G25" s="461">
        <v>36.610059466666669</v>
      </c>
      <c r="H25" s="461">
        <v>30.034800000000001</v>
      </c>
      <c r="I25" s="461">
        <v>383.58963</v>
      </c>
      <c r="J25" s="461">
        <v>346.97957053333334</v>
      </c>
      <c r="K25" s="463">
        <v>6.985140798059561</v>
      </c>
      <c r="L25" s="150"/>
      <c r="M25" s="459" t="str">
        <f t="shared" si="0"/>
        <v>X</v>
      </c>
    </row>
    <row r="26" spans="1:13" ht="14.45" customHeight="1" x14ac:dyDescent="0.2">
      <c r="A26" s="464" t="s">
        <v>292</v>
      </c>
      <c r="B26" s="460">
        <v>0</v>
      </c>
      <c r="C26" s="461">
        <v>18.94134</v>
      </c>
      <c r="D26" s="461">
        <v>18.94134</v>
      </c>
      <c r="E26" s="462">
        <v>0</v>
      </c>
      <c r="F26" s="460">
        <v>0</v>
      </c>
      <c r="G26" s="461">
        <v>0</v>
      </c>
      <c r="H26" s="461">
        <v>0</v>
      </c>
      <c r="I26" s="461">
        <v>21.014720000000001</v>
      </c>
      <c r="J26" s="461">
        <v>21.014720000000001</v>
      </c>
      <c r="K26" s="463">
        <v>0</v>
      </c>
      <c r="L26" s="150"/>
      <c r="M26" s="459" t="str">
        <f t="shared" si="0"/>
        <v/>
      </c>
    </row>
    <row r="27" spans="1:13" ht="14.45" customHeight="1" x14ac:dyDescent="0.2">
      <c r="A27" s="464" t="s">
        <v>293</v>
      </c>
      <c r="B27" s="460">
        <v>1</v>
      </c>
      <c r="C27" s="461">
        <v>0.20083999999999999</v>
      </c>
      <c r="D27" s="461">
        <v>-0.79915999999999998</v>
      </c>
      <c r="E27" s="462">
        <v>0.20083999999999999</v>
      </c>
      <c r="F27" s="460">
        <v>1</v>
      </c>
      <c r="G27" s="461">
        <v>0.66666666666666663</v>
      </c>
      <c r="H27" s="461">
        <v>5.0009999999999999E-2</v>
      </c>
      <c r="I27" s="461">
        <v>1.0660099999999999</v>
      </c>
      <c r="J27" s="461">
        <v>0.39934333333333327</v>
      </c>
      <c r="K27" s="463">
        <v>1.0660099999999999</v>
      </c>
      <c r="L27" s="150"/>
      <c r="M27" s="459" t="str">
        <f t="shared" si="0"/>
        <v/>
      </c>
    </row>
    <row r="28" spans="1:13" ht="14.45" customHeight="1" x14ac:dyDescent="0.2">
      <c r="A28" s="464" t="s">
        <v>294</v>
      </c>
      <c r="B28" s="460">
        <v>15</v>
      </c>
      <c r="C28" s="461">
        <v>27.50657</v>
      </c>
      <c r="D28" s="461">
        <v>12.50657</v>
      </c>
      <c r="E28" s="462">
        <v>1.8337713333333334</v>
      </c>
      <c r="F28" s="460">
        <v>0</v>
      </c>
      <c r="G28" s="461">
        <v>0</v>
      </c>
      <c r="H28" s="461">
        <v>10.41826</v>
      </c>
      <c r="I28" s="461">
        <v>104.28773</v>
      </c>
      <c r="J28" s="461">
        <v>104.28773</v>
      </c>
      <c r="K28" s="463">
        <v>0</v>
      </c>
      <c r="L28" s="150"/>
      <c r="M28" s="459" t="str">
        <f t="shared" si="0"/>
        <v/>
      </c>
    </row>
    <row r="29" spans="1:13" ht="14.45" customHeight="1" x14ac:dyDescent="0.2">
      <c r="A29" s="464" t="s">
        <v>295</v>
      </c>
      <c r="B29" s="460">
        <v>25.000000100000001</v>
      </c>
      <c r="C29" s="461">
        <v>22.987269999999999</v>
      </c>
      <c r="D29" s="461">
        <v>-2.0127301000000024</v>
      </c>
      <c r="E29" s="462">
        <v>0.91949079632203667</v>
      </c>
      <c r="F29" s="460">
        <v>25.000000100000001</v>
      </c>
      <c r="G29" s="461">
        <v>16.666666733333333</v>
      </c>
      <c r="H29" s="461">
        <v>8.9583899999999996</v>
      </c>
      <c r="I29" s="461">
        <v>65.910420000000002</v>
      </c>
      <c r="J29" s="461">
        <v>49.243753266666673</v>
      </c>
      <c r="K29" s="463">
        <v>2.6364167894543327</v>
      </c>
      <c r="L29" s="150"/>
      <c r="M29" s="459" t="str">
        <f t="shared" si="0"/>
        <v/>
      </c>
    </row>
    <row r="30" spans="1:13" ht="14.45" customHeight="1" x14ac:dyDescent="0.2">
      <c r="A30" s="464" t="s">
        <v>296</v>
      </c>
      <c r="B30" s="460">
        <v>3.2001765999999998</v>
      </c>
      <c r="C30" s="461">
        <v>5.1627999999999998</v>
      </c>
      <c r="D30" s="461">
        <v>1.9626234</v>
      </c>
      <c r="E30" s="462">
        <v>1.6132859667807082</v>
      </c>
      <c r="F30" s="460">
        <v>3.5352405</v>
      </c>
      <c r="G30" s="461">
        <v>2.356827</v>
      </c>
      <c r="H30" s="461">
        <v>3.4199000000000002</v>
      </c>
      <c r="I30" s="461">
        <v>5.3289</v>
      </c>
      <c r="J30" s="461">
        <v>2.972073</v>
      </c>
      <c r="K30" s="463">
        <v>1.5073656233571662</v>
      </c>
      <c r="L30" s="150"/>
      <c r="M30" s="459" t="str">
        <f t="shared" si="0"/>
        <v/>
      </c>
    </row>
    <row r="31" spans="1:13" ht="14.45" customHeight="1" x14ac:dyDescent="0.2">
      <c r="A31" s="464" t="s">
        <v>297</v>
      </c>
      <c r="B31" s="460">
        <v>0</v>
      </c>
      <c r="C31" s="461">
        <v>2.5937100000000002</v>
      </c>
      <c r="D31" s="461">
        <v>2.5937100000000002</v>
      </c>
      <c r="E31" s="462">
        <v>0</v>
      </c>
      <c r="F31" s="460">
        <v>0</v>
      </c>
      <c r="G31" s="461">
        <v>0</v>
      </c>
      <c r="H31" s="461">
        <v>0.35211000000000003</v>
      </c>
      <c r="I31" s="461">
        <v>2.8168800000000003</v>
      </c>
      <c r="J31" s="461">
        <v>2.8168800000000003</v>
      </c>
      <c r="K31" s="463">
        <v>0</v>
      </c>
      <c r="L31" s="150"/>
      <c r="M31" s="459" t="str">
        <f t="shared" si="0"/>
        <v/>
      </c>
    </row>
    <row r="32" spans="1:13" ht="14.45" customHeight="1" x14ac:dyDescent="0.2">
      <c r="A32" s="464" t="s">
        <v>298</v>
      </c>
      <c r="B32" s="460">
        <v>0</v>
      </c>
      <c r="C32" s="461">
        <v>0</v>
      </c>
      <c r="D32" s="461">
        <v>0</v>
      </c>
      <c r="E32" s="462">
        <v>0</v>
      </c>
      <c r="F32" s="460">
        <v>0</v>
      </c>
      <c r="G32" s="461">
        <v>0</v>
      </c>
      <c r="H32" s="461">
        <v>0</v>
      </c>
      <c r="I32" s="461">
        <v>0.35011000000000003</v>
      </c>
      <c r="J32" s="461">
        <v>0.35011000000000003</v>
      </c>
      <c r="K32" s="463">
        <v>0</v>
      </c>
      <c r="L32" s="150"/>
      <c r="M32" s="459" t="str">
        <f t="shared" si="0"/>
        <v/>
      </c>
    </row>
    <row r="33" spans="1:13" ht="14.45" customHeight="1" x14ac:dyDescent="0.2">
      <c r="A33" s="464" t="s">
        <v>299</v>
      </c>
      <c r="B33" s="460">
        <v>10.511564700000001</v>
      </c>
      <c r="C33" s="461">
        <v>10.7653</v>
      </c>
      <c r="D33" s="461">
        <v>0.25373529999999889</v>
      </c>
      <c r="E33" s="462">
        <v>1.0241386803241574</v>
      </c>
      <c r="F33" s="460">
        <v>15.3798487</v>
      </c>
      <c r="G33" s="461">
        <v>10.253232466666667</v>
      </c>
      <c r="H33" s="461">
        <v>3.0939699999999997</v>
      </c>
      <c r="I33" s="461">
        <v>27.626720000000002</v>
      </c>
      <c r="J33" s="461">
        <v>17.373487533333336</v>
      </c>
      <c r="K33" s="463">
        <v>1.7962933536530825</v>
      </c>
      <c r="L33" s="150"/>
      <c r="M33" s="459" t="str">
        <f t="shared" si="0"/>
        <v/>
      </c>
    </row>
    <row r="34" spans="1:13" ht="14.45" customHeight="1" x14ac:dyDescent="0.2">
      <c r="A34" s="464" t="s">
        <v>300</v>
      </c>
      <c r="B34" s="460">
        <v>0</v>
      </c>
      <c r="C34" s="461">
        <v>0</v>
      </c>
      <c r="D34" s="461">
        <v>0</v>
      </c>
      <c r="E34" s="462">
        <v>0</v>
      </c>
      <c r="F34" s="460">
        <v>0</v>
      </c>
      <c r="G34" s="461">
        <v>0</v>
      </c>
      <c r="H34" s="461">
        <v>0</v>
      </c>
      <c r="I34" s="461">
        <v>90.132999999999996</v>
      </c>
      <c r="J34" s="461">
        <v>90.132999999999996</v>
      </c>
      <c r="K34" s="463">
        <v>0</v>
      </c>
      <c r="L34" s="150"/>
      <c r="M34" s="459" t="str">
        <f t="shared" si="0"/>
        <v/>
      </c>
    </row>
    <row r="35" spans="1:13" ht="14.45" customHeight="1" x14ac:dyDescent="0.2">
      <c r="A35" s="464" t="s">
        <v>301</v>
      </c>
      <c r="B35" s="460">
        <v>0</v>
      </c>
      <c r="C35" s="461">
        <v>0</v>
      </c>
      <c r="D35" s="461">
        <v>0</v>
      </c>
      <c r="E35" s="462">
        <v>0</v>
      </c>
      <c r="F35" s="460">
        <v>0</v>
      </c>
      <c r="G35" s="461">
        <v>0</v>
      </c>
      <c r="H35" s="461">
        <v>0</v>
      </c>
      <c r="I35" s="461">
        <v>1.2499899999999999</v>
      </c>
      <c r="J35" s="461">
        <v>1.2499899999999999</v>
      </c>
      <c r="K35" s="463">
        <v>0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0</v>
      </c>
      <c r="C36" s="461">
        <v>4.5564499999999999</v>
      </c>
      <c r="D36" s="461">
        <v>4.5564499999999999</v>
      </c>
      <c r="E36" s="462">
        <v>0</v>
      </c>
      <c r="F36" s="460">
        <v>0</v>
      </c>
      <c r="G36" s="461">
        <v>0</v>
      </c>
      <c r="H36" s="461">
        <v>0</v>
      </c>
      <c r="I36" s="461">
        <v>0</v>
      </c>
      <c r="J36" s="461">
        <v>0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9.9999999000000006</v>
      </c>
      <c r="C37" s="461">
        <v>13.55067</v>
      </c>
      <c r="D37" s="461">
        <v>3.5506700999999996</v>
      </c>
      <c r="E37" s="462">
        <v>1.3550670135506702</v>
      </c>
      <c r="F37" s="460">
        <v>9.9999999000000006</v>
      </c>
      <c r="G37" s="461">
        <v>6.6666666000000001</v>
      </c>
      <c r="H37" s="461">
        <v>3.7421599999999997</v>
      </c>
      <c r="I37" s="461">
        <v>63.805150000000005</v>
      </c>
      <c r="J37" s="461">
        <v>57.138483400000005</v>
      </c>
      <c r="K37" s="463">
        <v>6.3805150638051504</v>
      </c>
      <c r="L37" s="150"/>
      <c r="M37" s="459" t="str">
        <f t="shared" si="0"/>
        <v/>
      </c>
    </row>
    <row r="38" spans="1:13" ht="14.45" customHeight="1" x14ac:dyDescent="0.2">
      <c r="A38" s="464" t="s">
        <v>304</v>
      </c>
      <c r="B38" s="460">
        <v>45.291477899999997</v>
      </c>
      <c r="C38" s="461">
        <v>4.0238000000000005</v>
      </c>
      <c r="D38" s="461">
        <v>-41.267677899999995</v>
      </c>
      <c r="E38" s="462">
        <v>8.8842320599125349E-2</v>
      </c>
      <c r="F38" s="460">
        <v>47.6215464</v>
      </c>
      <c r="G38" s="461">
        <v>31.747697599999999</v>
      </c>
      <c r="H38" s="461">
        <v>4.1923300000000001</v>
      </c>
      <c r="I38" s="461">
        <v>12.083969999999999</v>
      </c>
      <c r="J38" s="461">
        <v>-19.663727600000001</v>
      </c>
      <c r="K38" s="463">
        <v>0.25375005461813394</v>
      </c>
      <c r="L38" s="150"/>
      <c r="M38" s="459" t="str">
        <f t="shared" si="0"/>
        <v>X</v>
      </c>
    </row>
    <row r="39" spans="1:13" ht="14.45" customHeight="1" x14ac:dyDescent="0.2">
      <c r="A39" s="464" t="s">
        <v>305</v>
      </c>
      <c r="B39" s="460">
        <v>38.216596100000004</v>
      </c>
      <c r="C39" s="461">
        <v>2.1539999999999999</v>
      </c>
      <c r="D39" s="461">
        <v>-36.062596100000007</v>
      </c>
      <c r="E39" s="462">
        <v>5.6362947510126361E-2</v>
      </c>
      <c r="F39" s="460">
        <v>42.239395799999997</v>
      </c>
      <c r="G39" s="461">
        <v>28.159597199999997</v>
      </c>
      <c r="H39" s="461">
        <v>3.5089999999999999</v>
      </c>
      <c r="I39" s="461">
        <v>3.5089999999999999</v>
      </c>
      <c r="J39" s="461">
        <v>-24.650597199999996</v>
      </c>
      <c r="K39" s="463">
        <v>8.3074104956775918E-2</v>
      </c>
      <c r="L39" s="150"/>
      <c r="M39" s="459" t="str">
        <f t="shared" si="0"/>
        <v/>
      </c>
    </row>
    <row r="40" spans="1:13" ht="14.45" customHeight="1" x14ac:dyDescent="0.2">
      <c r="A40" s="464" t="s">
        <v>306</v>
      </c>
      <c r="B40" s="460">
        <v>5.0748818</v>
      </c>
      <c r="C40" s="461">
        <v>1.089</v>
      </c>
      <c r="D40" s="461">
        <v>-3.9858818</v>
      </c>
      <c r="E40" s="462">
        <v>0.21458627864002663</v>
      </c>
      <c r="F40" s="460">
        <v>4.1820447000000005</v>
      </c>
      <c r="G40" s="461">
        <v>2.7880298000000003</v>
      </c>
      <c r="H40" s="461">
        <v>0</v>
      </c>
      <c r="I40" s="461">
        <v>0</v>
      </c>
      <c r="J40" s="461">
        <v>-2.7880298000000003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307</v>
      </c>
      <c r="B41" s="460">
        <v>2</v>
      </c>
      <c r="C41" s="461">
        <v>0.78079999999999994</v>
      </c>
      <c r="D41" s="461">
        <v>-1.2192000000000001</v>
      </c>
      <c r="E41" s="462">
        <v>0.39039999999999997</v>
      </c>
      <c r="F41" s="460">
        <v>1.2001059000000001</v>
      </c>
      <c r="G41" s="461">
        <v>0.80007060000000008</v>
      </c>
      <c r="H41" s="461">
        <v>0.68332999999999999</v>
      </c>
      <c r="I41" s="461">
        <v>3.8969699999999996</v>
      </c>
      <c r="J41" s="461">
        <v>3.0968993999999994</v>
      </c>
      <c r="K41" s="463">
        <v>3.247188435620556</v>
      </c>
      <c r="L41" s="150"/>
      <c r="M41" s="459" t="str">
        <f t="shared" si="0"/>
        <v/>
      </c>
    </row>
    <row r="42" spans="1:13" ht="14.45" customHeight="1" x14ac:dyDescent="0.2">
      <c r="A42" s="464" t="s">
        <v>308</v>
      </c>
      <c r="B42" s="460">
        <v>0</v>
      </c>
      <c r="C42" s="461">
        <v>0</v>
      </c>
      <c r="D42" s="461">
        <v>0</v>
      </c>
      <c r="E42" s="462">
        <v>0</v>
      </c>
      <c r="F42" s="460">
        <v>0</v>
      </c>
      <c r="G42" s="461">
        <v>0</v>
      </c>
      <c r="H42" s="461">
        <v>0</v>
      </c>
      <c r="I42" s="461">
        <v>4.6779999999999999</v>
      </c>
      <c r="J42" s="461">
        <v>4.6779999999999999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309</v>
      </c>
      <c r="B43" s="460">
        <v>3.9999998999999997</v>
      </c>
      <c r="C43" s="461">
        <v>56.5458</v>
      </c>
      <c r="D43" s="461">
        <v>52.545800100000001</v>
      </c>
      <c r="E43" s="462">
        <v>14.136450353411259</v>
      </c>
      <c r="F43" s="460">
        <v>24.9999997</v>
      </c>
      <c r="G43" s="461">
        <v>16.666666466666666</v>
      </c>
      <c r="H43" s="461">
        <v>3.5250900000000001</v>
      </c>
      <c r="I43" s="461">
        <v>47.104349999999997</v>
      </c>
      <c r="J43" s="461">
        <v>30.437683533333331</v>
      </c>
      <c r="K43" s="463">
        <v>1.884174022610088</v>
      </c>
      <c r="L43" s="150"/>
      <c r="M43" s="459" t="str">
        <f t="shared" si="0"/>
        <v>X</v>
      </c>
    </row>
    <row r="44" spans="1:13" ht="14.45" customHeight="1" x14ac:dyDescent="0.2">
      <c r="A44" s="464" t="s">
        <v>310</v>
      </c>
      <c r="B44" s="460">
        <v>0</v>
      </c>
      <c r="C44" s="461">
        <v>0.93653999999999993</v>
      </c>
      <c r="D44" s="461">
        <v>0.93653999999999993</v>
      </c>
      <c r="E44" s="462">
        <v>0</v>
      </c>
      <c r="F44" s="460">
        <v>0</v>
      </c>
      <c r="G44" s="461">
        <v>0</v>
      </c>
      <c r="H44" s="461">
        <v>0.31218000000000001</v>
      </c>
      <c r="I44" s="461">
        <v>1.66781</v>
      </c>
      <c r="J44" s="461">
        <v>1.66781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311</v>
      </c>
      <c r="B45" s="460">
        <v>0</v>
      </c>
      <c r="C45" s="461">
        <v>19.04806</v>
      </c>
      <c r="D45" s="461">
        <v>19.04806</v>
      </c>
      <c r="E45" s="462">
        <v>0</v>
      </c>
      <c r="F45" s="460">
        <v>19</v>
      </c>
      <c r="G45" s="461">
        <v>12.666666666666666</v>
      </c>
      <c r="H45" s="461">
        <v>2.5105</v>
      </c>
      <c r="I45" s="461">
        <v>40.964599999999997</v>
      </c>
      <c r="J45" s="461">
        <v>28.297933333333333</v>
      </c>
      <c r="K45" s="463">
        <v>2.1560315789473683</v>
      </c>
      <c r="L45" s="150"/>
      <c r="M45" s="459" t="str">
        <f t="shared" si="0"/>
        <v/>
      </c>
    </row>
    <row r="46" spans="1:13" ht="14.45" customHeight="1" x14ac:dyDescent="0.2">
      <c r="A46" s="464" t="s">
        <v>312</v>
      </c>
      <c r="B46" s="460">
        <v>3.9999998999999997</v>
      </c>
      <c r="C46" s="461">
        <v>5.89635</v>
      </c>
      <c r="D46" s="461">
        <v>1.8963501000000003</v>
      </c>
      <c r="E46" s="462">
        <v>1.4740875368521886</v>
      </c>
      <c r="F46" s="460">
        <v>5.9999997</v>
      </c>
      <c r="G46" s="461">
        <v>3.9999997999999999</v>
      </c>
      <c r="H46" s="461">
        <v>0.70240999999999998</v>
      </c>
      <c r="I46" s="461">
        <v>4.47194</v>
      </c>
      <c r="J46" s="461">
        <v>0.47194020000000014</v>
      </c>
      <c r="K46" s="463">
        <v>0.74532337059950182</v>
      </c>
      <c r="L46" s="150"/>
      <c r="M46" s="459" t="str">
        <f t="shared" si="0"/>
        <v/>
      </c>
    </row>
    <row r="47" spans="1:13" ht="14.45" customHeight="1" x14ac:dyDescent="0.2">
      <c r="A47" s="464" t="s">
        <v>313</v>
      </c>
      <c r="B47" s="460">
        <v>0</v>
      </c>
      <c r="C47" s="461">
        <v>28.967400000000001</v>
      </c>
      <c r="D47" s="461">
        <v>28.967400000000001</v>
      </c>
      <c r="E47" s="462">
        <v>0</v>
      </c>
      <c r="F47" s="460">
        <v>0</v>
      </c>
      <c r="G47" s="461">
        <v>0</v>
      </c>
      <c r="H47" s="461">
        <v>0</v>
      </c>
      <c r="I47" s="461">
        <v>0</v>
      </c>
      <c r="J47" s="461">
        <v>0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314</v>
      </c>
      <c r="B48" s="460">
        <v>0</v>
      </c>
      <c r="C48" s="461">
        <v>1.2861500000000001</v>
      </c>
      <c r="D48" s="461">
        <v>1.2861500000000001</v>
      </c>
      <c r="E48" s="462">
        <v>0</v>
      </c>
      <c r="F48" s="460">
        <v>0</v>
      </c>
      <c r="G48" s="461">
        <v>0</v>
      </c>
      <c r="H48" s="461">
        <v>0</v>
      </c>
      <c r="I48" s="461">
        <v>0</v>
      </c>
      <c r="J48" s="461">
        <v>0</v>
      </c>
      <c r="K48" s="463">
        <v>0</v>
      </c>
      <c r="L48" s="150"/>
      <c r="M48" s="459" t="str">
        <f t="shared" si="0"/>
        <v/>
      </c>
    </row>
    <row r="49" spans="1:13" ht="14.45" customHeight="1" x14ac:dyDescent="0.2">
      <c r="A49" s="464" t="s">
        <v>315</v>
      </c>
      <c r="B49" s="460">
        <v>0</v>
      </c>
      <c r="C49" s="461">
        <v>0.4113</v>
      </c>
      <c r="D49" s="461">
        <v>0.4113</v>
      </c>
      <c r="E49" s="462">
        <v>0</v>
      </c>
      <c r="F49" s="460">
        <v>0</v>
      </c>
      <c r="G49" s="461">
        <v>0</v>
      </c>
      <c r="H49" s="461">
        <v>0</v>
      </c>
      <c r="I49" s="461">
        <v>0</v>
      </c>
      <c r="J49" s="461">
        <v>0</v>
      </c>
      <c r="K49" s="463">
        <v>0</v>
      </c>
      <c r="L49" s="150"/>
      <c r="M49" s="459" t="str">
        <f t="shared" si="0"/>
        <v/>
      </c>
    </row>
    <row r="50" spans="1:13" ht="14.45" customHeight="1" x14ac:dyDescent="0.2">
      <c r="A50" s="464" t="s">
        <v>316</v>
      </c>
      <c r="B50" s="460">
        <v>0</v>
      </c>
      <c r="C50" s="461">
        <v>0.13200000000000001</v>
      </c>
      <c r="D50" s="461">
        <v>0.13200000000000001</v>
      </c>
      <c r="E50" s="462">
        <v>0</v>
      </c>
      <c r="F50" s="460">
        <v>0</v>
      </c>
      <c r="G50" s="461">
        <v>0</v>
      </c>
      <c r="H50" s="461">
        <v>0</v>
      </c>
      <c r="I50" s="461">
        <v>0.26400000000000001</v>
      </c>
      <c r="J50" s="461">
        <v>0.26400000000000001</v>
      </c>
      <c r="K50" s="463">
        <v>0</v>
      </c>
      <c r="L50" s="150"/>
      <c r="M50" s="459" t="str">
        <f t="shared" si="0"/>
        <v>X</v>
      </c>
    </row>
    <row r="51" spans="1:13" ht="14.45" customHeight="1" x14ac:dyDescent="0.2">
      <c r="A51" s="464" t="s">
        <v>317</v>
      </c>
      <c r="B51" s="460">
        <v>0</v>
      </c>
      <c r="C51" s="461">
        <v>0.13200000000000001</v>
      </c>
      <c r="D51" s="461">
        <v>0.13200000000000001</v>
      </c>
      <c r="E51" s="462">
        <v>0</v>
      </c>
      <c r="F51" s="460">
        <v>0</v>
      </c>
      <c r="G51" s="461">
        <v>0</v>
      </c>
      <c r="H51" s="461">
        <v>0</v>
      </c>
      <c r="I51" s="461">
        <v>0.26400000000000001</v>
      </c>
      <c r="J51" s="461">
        <v>0.26400000000000001</v>
      </c>
      <c r="K51" s="463">
        <v>0</v>
      </c>
      <c r="L51" s="150"/>
      <c r="M51" s="459" t="str">
        <f t="shared" si="0"/>
        <v/>
      </c>
    </row>
    <row r="52" spans="1:13" ht="14.45" customHeight="1" x14ac:dyDescent="0.2">
      <c r="A52" s="464" t="s">
        <v>318</v>
      </c>
      <c r="B52" s="460">
        <v>1254.4553742000001</v>
      </c>
      <c r="C52" s="461">
        <v>1231.174</v>
      </c>
      <c r="D52" s="461">
        <v>-23.281374200000073</v>
      </c>
      <c r="E52" s="462">
        <v>0.98144105029256445</v>
      </c>
      <c r="F52" s="460">
        <v>1264.5845308999999</v>
      </c>
      <c r="G52" s="461">
        <v>843.0563539333333</v>
      </c>
      <c r="H52" s="461">
        <v>67.349999999999994</v>
      </c>
      <c r="I52" s="461">
        <v>809.35199999999998</v>
      </c>
      <c r="J52" s="461">
        <v>-33.704353933333323</v>
      </c>
      <c r="K52" s="463">
        <v>0.64001415502369563</v>
      </c>
      <c r="L52" s="150"/>
      <c r="M52" s="459" t="str">
        <f t="shared" si="0"/>
        <v/>
      </c>
    </row>
    <row r="53" spans="1:13" ht="14.45" customHeight="1" x14ac:dyDescent="0.2">
      <c r="A53" s="464" t="s">
        <v>319</v>
      </c>
      <c r="B53" s="460">
        <v>1254.4553742000001</v>
      </c>
      <c r="C53" s="461">
        <v>1231.174</v>
      </c>
      <c r="D53" s="461">
        <v>-23.281374200000073</v>
      </c>
      <c r="E53" s="462">
        <v>0.98144105029256445</v>
      </c>
      <c r="F53" s="460">
        <v>1264.5845308999999</v>
      </c>
      <c r="G53" s="461">
        <v>843.0563539333333</v>
      </c>
      <c r="H53" s="461">
        <v>67.349999999999994</v>
      </c>
      <c r="I53" s="461">
        <v>809.35199999999998</v>
      </c>
      <c r="J53" s="461">
        <v>-33.704353933333323</v>
      </c>
      <c r="K53" s="463">
        <v>0.64001415502369563</v>
      </c>
      <c r="L53" s="150"/>
      <c r="M53" s="459" t="str">
        <f t="shared" si="0"/>
        <v>X</v>
      </c>
    </row>
    <row r="54" spans="1:13" ht="14.45" customHeight="1" x14ac:dyDescent="0.2">
      <c r="A54" s="464" t="s">
        <v>320</v>
      </c>
      <c r="B54" s="460">
        <v>444.53888520000004</v>
      </c>
      <c r="C54" s="461">
        <v>430.22399999999999</v>
      </c>
      <c r="D54" s="461">
        <v>-14.314885200000049</v>
      </c>
      <c r="E54" s="462">
        <v>0.96779835088316357</v>
      </c>
      <c r="F54" s="460">
        <v>428.92994020000003</v>
      </c>
      <c r="G54" s="461">
        <v>285.95329346666671</v>
      </c>
      <c r="H54" s="461">
        <v>34.542999999999999</v>
      </c>
      <c r="I54" s="461">
        <v>269.185</v>
      </c>
      <c r="J54" s="461">
        <v>-16.768293466666705</v>
      </c>
      <c r="K54" s="463">
        <v>0.62757335119690016</v>
      </c>
      <c r="L54" s="150"/>
      <c r="M54" s="459" t="str">
        <f t="shared" si="0"/>
        <v/>
      </c>
    </row>
    <row r="55" spans="1:13" ht="14.45" customHeight="1" x14ac:dyDescent="0.2">
      <c r="A55" s="464" t="s">
        <v>321</v>
      </c>
      <c r="B55" s="460">
        <v>109.9289122</v>
      </c>
      <c r="C55" s="461">
        <v>97.222999999999999</v>
      </c>
      <c r="D55" s="461">
        <v>-12.7059122</v>
      </c>
      <c r="E55" s="462">
        <v>0.88441701145115126</v>
      </c>
      <c r="F55" s="460">
        <v>112.59245209999999</v>
      </c>
      <c r="G55" s="461">
        <v>75.061634733333321</v>
      </c>
      <c r="H55" s="461">
        <v>10.621</v>
      </c>
      <c r="I55" s="461">
        <v>72.706999999999994</v>
      </c>
      <c r="J55" s="461">
        <v>-2.3546347333333273</v>
      </c>
      <c r="K55" s="463">
        <v>0.64575376629531633</v>
      </c>
      <c r="L55" s="150"/>
      <c r="M55" s="459" t="str">
        <f t="shared" si="0"/>
        <v/>
      </c>
    </row>
    <row r="56" spans="1:13" ht="14.45" customHeight="1" x14ac:dyDescent="0.2">
      <c r="A56" s="464" t="s">
        <v>322</v>
      </c>
      <c r="B56" s="460">
        <v>699.98757680000006</v>
      </c>
      <c r="C56" s="461">
        <v>703.72699999999998</v>
      </c>
      <c r="D56" s="461">
        <v>3.7394231999999192</v>
      </c>
      <c r="E56" s="462">
        <v>1.0053421279518913</v>
      </c>
      <c r="F56" s="460">
        <v>723.062138599999</v>
      </c>
      <c r="G56" s="461">
        <v>482.04142573333269</v>
      </c>
      <c r="H56" s="461">
        <v>22.186</v>
      </c>
      <c r="I56" s="461">
        <v>467.46</v>
      </c>
      <c r="J56" s="461">
        <v>-14.581425733332708</v>
      </c>
      <c r="K56" s="463">
        <v>0.64650045278971635</v>
      </c>
      <c r="L56" s="150"/>
      <c r="M56" s="459" t="str">
        <f t="shared" si="0"/>
        <v/>
      </c>
    </row>
    <row r="57" spans="1:13" ht="14.45" customHeight="1" x14ac:dyDescent="0.2">
      <c r="A57" s="464" t="s">
        <v>323</v>
      </c>
      <c r="B57" s="460">
        <v>282.55810919999999</v>
      </c>
      <c r="C57" s="461">
        <v>463.28982000000002</v>
      </c>
      <c r="D57" s="461">
        <v>180.73171080000003</v>
      </c>
      <c r="E57" s="462">
        <v>1.639626699483874</v>
      </c>
      <c r="F57" s="460">
        <v>486.39444910000003</v>
      </c>
      <c r="G57" s="461">
        <v>324.26296606666671</v>
      </c>
      <c r="H57" s="461">
        <v>73.644030000000001</v>
      </c>
      <c r="I57" s="461">
        <v>736.62126999999998</v>
      </c>
      <c r="J57" s="461">
        <v>412.35830393333327</v>
      </c>
      <c r="K57" s="463">
        <v>1.5144524600620075</v>
      </c>
      <c r="L57" s="150"/>
      <c r="M57" s="459" t="str">
        <f t="shared" si="0"/>
        <v/>
      </c>
    </row>
    <row r="58" spans="1:13" ht="14.45" customHeight="1" x14ac:dyDescent="0.2">
      <c r="A58" s="464" t="s">
        <v>324</v>
      </c>
      <c r="B58" s="460">
        <v>19.878296800000001</v>
      </c>
      <c r="C58" s="461">
        <v>171.35228000000001</v>
      </c>
      <c r="D58" s="461">
        <v>151.47398320000002</v>
      </c>
      <c r="E58" s="462">
        <v>8.6200684960091749</v>
      </c>
      <c r="F58" s="460">
        <v>199.24754440000001</v>
      </c>
      <c r="G58" s="461">
        <v>132.83169626666668</v>
      </c>
      <c r="H58" s="461">
        <v>-26.073080000000001</v>
      </c>
      <c r="I58" s="461">
        <v>211.55198000000001</v>
      </c>
      <c r="J58" s="461">
        <v>78.720283733333332</v>
      </c>
      <c r="K58" s="463">
        <v>1.061754515655652</v>
      </c>
      <c r="L58" s="150"/>
      <c r="M58" s="459" t="str">
        <f t="shared" si="0"/>
        <v/>
      </c>
    </row>
    <row r="59" spans="1:13" ht="14.45" customHeight="1" x14ac:dyDescent="0.2">
      <c r="A59" s="464" t="s">
        <v>325</v>
      </c>
      <c r="B59" s="460">
        <v>19.878296800000001</v>
      </c>
      <c r="C59" s="461">
        <v>171.35228000000001</v>
      </c>
      <c r="D59" s="461">
        <v>151.47398320000002</v>
      </c>
      <c r="E59" s="462">
        <v>8.6200684960091749</v>
      </c>
      <c r="F59" s="460">
        <v>199.24754440000001</v>
      </c>
      <c r="G59" s="461">
        <v>132.83169626666668</v>
      </c>
      <c r="H59" s="461">
        <v>-26.073080000000001</v>
      </c>
      <c r="I59" s="461">
        <v>211.55198000000001</v>
      </c>
      <c r="J59" s="461">
        <v>78.720283733333332</v>
      </c>
      <c r="K59" s="463">
        <v>1.061754515655652</v>
      </c>
      <c r="L59" s="150"/>
      <c r="M59" s="459" t="str">
        <f t="shared" si="0"/>
        <v>X</v>
      </c>
    </row>
    <row r="60" spans="1:13" ht="14.45" customHeight="1" x14ac:dyDescent="0.2">
      <c r="A60" s="464" t="s">
        <v>326</v>
      </c>
      <c r="B60" s="460">
        <v>4.6417763000000001</v>
      </c>
      <c r="C60" s="461">
        <v>7.3299399999999997</v>
      </c>
      <c r="D60" s="461">
        <v>2.6881636999999996</v>
      </c>
      <c r="E60" s="462">
        <v>1.5791239228827119</v>
      </c>
      <c r="F60" s="460">
        <v>4.6417763999999995</v>
      </c>
      <c r="G60" s="461">
        <v>3.0945175999999996</v>
      </c>
      <c r="H60" s="461">
        <v>0</v>
      </c>
      <c r="I60" s="461">
        <v>0</v>
      </c>
      <c r="J60" s="461">
        <v>-3.0945175999999996</v>
      </c>
      <c r="K60" s="463">
        <v>0</v>
      </c>
      <c r="L60" s="150"/>
      <c r="M60" s="459" t="str">
        <f t="shared" si="0"/>
        <v/>
      </c>
    </row>
    <row r="61" spans="1:13" ht="14.45" customHeight="1" x14ac:dyDescent="0.2">
      <c r="A61" s="464" t="s">
        <v>327</v>
      </c>
      <c r="B61" s="460">
        <v>0.85124810000000006</v>
      </c>
      <c r="C61" s="461">
        <v>0</v>
      </c>
      <c r="D61" s="461">
        <v>-0.85124810000000006</v>
      </c>
      <c r="E61" s="462">
        <v>0</v>
      </c>
      <c r="F61" s="460">
        <v>1.6809684999999999</v>
      </c>
      <c r="G61" s="461">
        <v>1.1206456666666667</v>
      </c>
      <c r="H61" s="461">
        <v>0</v>
      </c>
      <c r="I61" s="461">
        <v>0.25</v>
      </c>
      <c r="J61" s="461">
        <v>-0.87064566666666665</v>
      </c>
      <c r="K61" s="463">
        <v>0.14872378631723321</v>
      </c>
      <c r="L61" s="150"/>
      <c r="M61" s="459" t="str">
        <f t="shared" si="0"/>
        <v/>
      </c>
    </row>
    <row r="62" spans="1:13" ht="14.45" customHeight="1" x14ac:dyDescent="0.2">
      <c r="A62" s="464" t="s">
        <v>328</v>
      </c>
      <c r="B62" s="460">
        <v>7.0000001000000003</v>
      </c>
      <c r="C62" s="461">
        <v>2.6738600000000003</v>
      </c>
      <c r="D62" s="461">
        <v>-4.3261400999999999</v>
      </c>
      <c r="E62" s="462">
        <v>0.38197999454314296</v>
      </c>
      <c r="F62" s="460">
        <v>184.17481229999999</v>
      </c>
      <c r="G62" s="461">
        <v>122.78320819999999</v>
      </c>
      <c r="H62" s="461">
        <v>1.68916</v>
      </c>
      <c r="I62" s="461">
        <v>67.908199999999994</v>
      </c>
      <c r="J62" s="461">
        <v>-54.875008199999996</v>
      </c>
      <c r="K62" s="463">
        <v>0.36871599950043765</v>
      </c>
      <c r="L62" s="150"/>
      <c r="M62" s="459" t="str">
        <f t="shared" si="0"/>
        <v/>
      </c>
    </row>
    <row r="63" spans="1:13" ht="14.45" customHeight="1" x14ac:dyDescent="0.2">
      <c r="A63" s="464" t="s">
        <v>329</v>
      </c>
      <c r="B63" s="460">
        <v>7.3852722999999996</v>
      </c>
      <c r="C63" s="461">
        <v>11.118079999999999</v>
      </c>
      <c r="D63" s="461">
        <v>3.7328076999999995</v>
      </c>
      <c r="E63" s="462">
        <v>1.5054394135203382</v>
      </c>
      <c r="F63" s="460">
        <v>8.7499871999999996</v>
      </c>
      <c r="G63" s="461">
        <v>5.8333247999999998</v>
      </c>
      <c r="H63" s="461">
        <v>0</v>
      </c>
      <c r="I63" s="461">
        <v>23.347020000000001</v>
      </c>
      <c r="J63" s="461">
        <v>17.513695200000001</v>
      </c>
      <c r="K63" s="463">
        <v>2.6682347603891352</v>
      </c>
      <c r="L63" s="150"/>
      <c r="M63" s="459" t="str">
        <f t="shared" si="0"/>
        <v/>
      </c>
    </row>
    <row r="64" spans="1:13" ht="14.45" customHeight="1" x14ac:dyDescent="0.2">
      <c r="A64" s="464" t="s">
        <v>330</v>
      </c>
      <c r="B64" s="460">
        <v>0</v>
      </c>
      <c r="C64" s="461">
        <v>11.991100000000001</v>
      </c>
      <c r="D64" s="461">
        <v>11.991100000000001</v>
      </c>
      <c r="E64" s="462">
        <v>0</v>
      </c>
      <c r="F64" s="460">
        <v>0</v>
      </c>
      <c r="G64" s="461">
        <v>0</v>
      </c>
      <c r="H64" s="461">
        <v>0</v>
      </c>
      <c r="I64" s="461">
        <v>0</v>
      </c>
      <c r="J64" s="461">
        <v>0</v>
      </c>
      <c r="K64" s="463">
        <v>0</v>
      </c>
      <c r="L64" s="150"/>
      <c r="M64" s="459" t="str">
        <f t="shared" si="0"/>
        <v/>
      </c>
    </row>
    <row r="65" spans="1:13" ht="14.45" customHeight="1" x14ac:dyDescent="0.2">
      <c r="A65" s="464" t="s">
        <v>331</v>
      </c>
      <c r="B65" s="460">
        <v>0</v>
      </c>
      <c r="C65" s="461">
        <v>128.1721</v>
      </c>
      <c r="D65" s="461">
        <v>128.1721</v>
      </c>
      <c r="E65" s="462">
        <v>0</v>
      </c>
      <c r="F65" s="460">
        <v>0</v>
      </c>
      <c r="G65" s="461">
        <v>0</v>
      </c>
      <c r="H65" s="461">
        <v>-29.959599999999998</v>
      </c>
      <c r="I65" s="461">
        <v>34.097799999999999</v>
      </c>
      <c r="J65" s="461">
        <v>34.097799999999999</v>
      </c>
      <c r="K65" s="463">
        <v>0</v>
      </c>
      <c r="L65" s="150"/>
      <c r="M65" s="459" t="str">
        <f t="shared" si="0"/>
        <v/>
      </c>
    </row>
    <row r="66" spans="1:13" ht="14.45" customHeight="1" x14ac:dyDescent="0.2">
      <c r="A66" s="464" t="s">
        <v>332</v>
      </c>
      <c r="B66" s="460">
        <v>0</v>
      </c>
      <c r="C66" s="461">
        <v>10.067200000000001</v>
      </c>
      <c r="D66" s="461">
        <v>10.067200000000001</v>
      </c>
      <c r="E66" s="462">
        <v>0</v>
      </c>
      <c r="F66" s="460">
        <v>0</v>
      </c>
      <c r="G66" s="461">
        <v>0</v>
      </c>
      <c r="H66" s="461">
        <v>2.1973600000000002</v>
      </c>
      <c r="I66" s="461">
        <v>85.94896</v>
      </c>
      <c r="J66" s="461">
        <v>85.94896</v>
      </c>
      <c r="K66" s="463">
        <v>0</v>
      </c>
      <c r="L66" s="150"/>
      <c r="M66" s="459" t="str">
        <f t="shared" si="0"/>
        <v/>
      </c>
    </row>
    <row r="67" spans="1:13" ht="14.45" customHeight="1" x14ac:dyDescent="0.2">
      <c r="A67" s="464" t="s">
        <v>333</v>
      </c>
      <c r="B67" s="460">
        <v>0</v>
      </c>
      <c r="C67" s="461">
        <v>0.91400000000000003</v>
      </c>
      <c r="D67" s="461">
        <v>0.91400000000000003</v>
      </c>
      <c r="E67" s="462">
        <v>0</v>
      </c>
      <c r="F67" s="460">
        <v>0</v>
      </c>
      <c r="G67" s="461">
        <v>0</v>
      </c>
      <c r="H67" s="461">
        <v>0</v>
      </c>
      <c r="I67" s="461">
        <v>3.7589999999999999</v>
      </c>
      <c r="J67" s="461">
        <v>3.7589999999999999</v>
      </c>
      <c r="K67" s="463">
        <v>0</v>
      </c>
      <c r="L67" s="150"/>
      <c r="M67" s="459" t="str">
        <f t="shared" si="0"/>
        <v/>
      </c>
    </row>
    <row r="68" spans="1:13" ht="14.45" customHeight="1" x14ac:dyDescent="0.2">
      <c r="A68" s="464" t="s">
        <v>334</v>
      </c>
      <c r="B68" s="460">
        <v>0</v>
      </c>
      <c r="C68" s="461">
        <v>0.91400000000000003</v>
      </c>
      <c r="D68" s="461">
        <v>0.91400000000000003</v>
      </c>
      <c r="E68" s="462">
        <v>0</v>
      </c>
      <c r="F68" s="460">
        <v>0</v>
      </c>
      <c r="G68" s="461">
        <v>0</v>
      </c>
      <c r="H68" s="461">
        <v>0</v>
      </c>
      <c r="I68" s="461">
        <v>3.7589999999999999</v>
      </c>
      <c r="J68" s="461">
        <v>3.7589999999999999</v>
      </c>
      <c r="K68" s="463">
        <v>0</v>
      </c>
      <c r="L68" s="150"/>
      <c r="M68" s="459" t="str">
        <f t="shared" si="0"/>
        <v>X</v>
      </c>
    </row>
    <row r="69" spans="1:13" ht="14.45" customHeight="1" x14ac:dyDescent="0.2">
      <c r="A69" s="464" t="s">
        <v>335</v>
      </c>
      <c r="B69" s="460">
        <v>0</v>
      </c>
      <c r="C69" s="461">
        <v>0.91400000000000003</v>
      </c>
      <c r="D69" s="461">
        <v>0.91400000000000003</v>
      </c>
      <c r="E69" s="462">
        <v>0</v>
      </c>
      <c r="F69" s="460">
        <v>0</v>
      </c>
      <c r="G69" s="461">
        <v>0</v>
      </c>
      <c r="H69" s="461">
        <v>0</v>
      </c>
      <c r="I69" s="461">
        <v>3.7589999999999999</v>
      </c>
      <c r="J69" s="461">
        <v>3.7589999999999999</v>
      </c>
      <c r="K69" s="463">
        <v>0</v>
      </c>
      <c r="L69" s="150"/>
      <c r="M69" s="459" t="str">
        <f t="shared" si="0"/>
        <v/>
      </c>
    </row>
    <row r="70" spans="1:13" ht="14.45" customHeight="1" x14ac:dyDescent="0.2">
      <c r="A70" s="464" t="s">
        <v>336</v>
      </c>
      <c r="B70" s="460">
        <v>0</v>
      </c>
      <c r="C70" s="461">
        <v>0</v>
      </c>
      <c r="D70" s="461">
        <v>0</v>
      </c>
      <c r="E70" s="462">
        <v>0</v>
      </c>
      <c r="F70" s="460">
        <v>0</v>
      </c>
      <c r="G70" s="461">
        <v>0</v>
      </c>
      <c r="H70" s="461">
        <v>3.7925</v>
      </c>
      <c r="I70" s="461">
        <v>7.7531000000000008</v>
      </c>
      <c r="J70" s="461">
        <v>7.7531000000000008</v>
      </c>
      <c r="K70" s="463">
        <v>0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337</v>
      </c>
      <c r="B71" s="460">
        <v>0</v>
      </c>
      <c r="C71" s="461">
        <v>0</v>
      </c>
      <c r="D71" s="461">
        <v>0</v>
      </c>
      <c r="E71" s="462">
        <v>0</v>
      </c>
      <c r="F71" s="460">
        <v>0</v>
      </c>
      <c r="G71" s="461">
        <v>0</v>
      </c>
      <c r="H71" s="461">
        <v>3.7925</v>
      </c>
      <c r="I71" s="461">
        <v>7.7531000000000008</v>
      </c>
      <c r="J71" s="461">
        <v>7.7531000000000008</v>
      </c>
      <c r="K71" s="463">
        <v>0</v>
      </c>
      <c r="L71" s="150"/>
      <c r="M71" s="459" t="str">
        <f t="shared" si="1"/>
        <v>X</v>
      </c>
    </row>
    <row r="72" spans="1:13" ht="14.45" customHeight="1" x14ac:dyDescent="0.2">
      <c r="A72" s="464" t="s">
        <v>338</v>
      </c>
      <c r="B72" s="460">
        <v>0</v>
      </c>
      <c r="C72" s="461">
        <v>0</v>
      </c>
      <c r="D72" s="461">
        <v>0</v>
      </c>
      <c r="E72" s="462">
        <v>0</v>
      </c>
      <c r="F72" s="460">
        <v>0</v>
      </c>
      <c r="G72" s="461">
        <v>0</v>
      </c>
      <c r="H72" s="461">
        <v>3.7925</v>
      </c>
      <c r="I72" s="461">
        <v>5.7728000000000002</v>
      </c>
      <c r="J72" s="461">
        <v>5.7728000000000002</v>
      </c>
      <c r="K72" s="463">
        <v>0</v>
      </c>
      <c r="L72" s="150"/>
      <c r="M72" s="459" t="str">
        <f t="shared" si="1"/>
        <v/>
      </c>
    </row>
    <row r="73" spans="1:13" ht="14.45" customHeight="1" x14ac:dyDescent="0.2">
      <c r="A73" s="464" t="s">
        <v>339</v>
      </c>
      <c r="B73" s="460">
        <v>0</v>
      </c>
      <c r="C73" s="461">
        <v>0</v>
      </c>
      <c r="D73" s="461">
        <v>0</v>
      </c>
      <c r="E73" s="462">
        <v>0</v>
      </c>
      <c r="F73" s="460">
        <v>0</v>
      </c>
      <c r="G73" s="461">
        <v>0</v>
      </c>
      <c r="H73" s="461">
        <v>0</v>
      </c>
      <c r="I73" s="461">
        <v>1.9802999999999999</v>
      </c>
      <c r="J73" s="461">
        <v>1.9802999999999999</v>
      </c>
      <c r="K73" s="463">
        <v>0</v>
      </c>
      <c r="L73" s="150"/>
      <c r="M73" s="459" t="str">
        <f t="shared" si="1"/>
        <v/>
      </c>
    </row>
    <row r="74" spans="1:13" ht="14.45" customHeight="1" x14ac:dyDescent="0.2">
      <c r="A74" s="464" t="s">
        <v>340</v>
      </c>
      <c r="B74" s="460">
        <v>262.6798124</v>
      </c>
      <c r="C74" s="461">
        <v>291.02353999999997</v>
      </c>
      <c r="D74" s="461">
        <v>28.343727599999966</v>
      </c>
      <c r="E74" s="462">
        <v>1.1079021921823178</v>
      </c>
      <c r="F74" s="460">
        <v>287.14690469999999</v>
      </c>
      <c r="G74" s="461">
        <v>191.4312698</v>
      </c>
      <c r="H74" s="461">
        <v>95.924610000000001</v>
      </c>
      <c r="I74" s="461">
        <v>513.55718999999999</v>
      </c>
      <c r="J74" s="461">
        <v>322.1259202</v>
      </c>
      <c r="K74" s="463">
        <v>1.7884824164709165</v>
      </c>
      <c r="L74" s="150"/>
      <c r="M74" s="459" t="str">
        <f t="shared" si="1"/>
        <v/>
      </c>
    </row>
    <row r="75" spans="1:13" ht="14.45" customHeight="1" x14ac:dyDescent="0.2">
      <c r="A75" s="464" t="s">
        <v>341</v>
      </c>
      <c r="B75" s="460">
        <v>43.058804500000001</v>
      </c>
      <c r="C75" s="461">
        <v>37.014000000000003</v>
      </c>
      <c r="D75" s="461">
        <v>-6.0448044999999979</v>
      </c>
      <c r="E75" s="462">
        <v>0.85961513399657907</v>
      </c>
      <c r="F75" s="460">
        <v>10.401312900000001</v>
      </c>
      <c r="G75" s="461">
        <v>6.9342086000000007</v>
      </c>
      <c r="H75" s="461">
        <v>10.7606</v>
      </c>
      <c r="I75" s="461">
        <v>66.833830000000006</v>
      </c>
      <c r="J75" s="461">
        <v>59.899621400000008</v>
      </c>
      <c r="K75" s="463">
        <v>6.4255186477468627</v>
      </c>
      <c r="L75" s="150"/>
      <c r="M75" s="459" t="str">
        <f t="shared" si="1"/>
        <v>X</v>
      </c>
    </row>
    <row r="76" spans="1:13" ht="14.45" customHeight="1" x14ac:dyDescent="0.2">
      <c r="A76" s="464" t="s">
        <v>342</v>
      </c>
      <c r="B76" s="460">
        <v>33.471137499999998</v>
      </c>
      <c r="C76" s="461">
        <v>26.341099999999997</v>
      </c>
      <c r="D76" s="461">
        <v>-7.1300375000000003</v>
      </c>
      <c r="E76" s="462">
        <v>0.78697952825774142</v>
      </c>
      <c r="F76" s="460">
        <v>0</v>
      </c>
      <c r="G76" s="461">
        <v>0</v>
      </c>
      <c r="H76" s="461">
        <v>9.0827000000000009</v>
      </c>
      <c r="I76" s="461">
        <v>53.281199999999998</v>
      </c>
      <c r="J76" s="461">
        <v>53.281199999999998</v>
      </c>
      <c r="K76" s="463">
        <v>0</v>
      </c>
      <c r="L76" s="150"/>
      <c r="M76" s="459" t="str">
        <f t="shared" si="1"/>
        <v/>
      </c>
    </row>
    <row r="77" spans="1:13" ht="14.45" customHeight="1" x14ac:dyDescent="0.2">
      <c r="A77" s="464" t="s">
        <v>343</v>
      </c>
      <c r="B77" s="460">
        <v>9.5876669999999997</v>
      </c>
      <c r="C77" s="461">
        <v>10.6729</v>
      </c>
      <c r="D77" s="461">
        <v>1.0852330000000006</v>
      </c>
      <c r="E77" s="462">
        <v>1.1131905186110449</v>
      </c>
      <c r="F77" s="460">
        <v>10.401312900000001</v>
      </c>
      <c r="G77" s="461">
        <v>6.9342086000000007</v>
      </c>
      <c r="H77" s="461">
        <v>1.6779000000000002</v>
      </c>
      <c r="I77" s="461">
        <v>13.552629999999999</v>
      </c>
      <c r="J77" s="461">
        <v>6.6184213999999981</v>
      </c>
      <c r="K77" s="463">
        <v>1.3029730121857981</v>
      </c>
      <c r="L77" s="150"/>
      <c r="M77" s="459" t="str">
        <f t="shared" si="1"/>
        <v/>
      </c>
    </row>
    <row r="78" spans="1:13" ht="14.45" customHeight="1" x14ac:dyDescent="0.2">
      <c r="A78" s="464" t="s">
        <v>344</v>
      </c>
      <c r="B78" s="460">
        <v>5.5245898999999996</v>
      </c>
      <c r="C78" s="461">
        <v>4.3514999999999997</v>
      </c>
      <c r="D78" s="461">
        <v>-1.1730898999999999</v>
      </c>
      <c r="E78" s="462">
        <v>0.78766027501878466</v>
      </c>
      <c r="F78" s="460">
        <v>3.9097379999999999</v>
      </c>
      <c r="G78" s="461">
        <v>2.6064919999999998</v>
      </c>
      <c r="H78" s="461">
        <v>9.2125799999999991</v>
      </c>
      <c r="I78" s="461">
        <v>15.872159999999999</v>
      </c>
      <c r="J78" s="461">
        <v>13.265668</v>
      </c>
      <c r="K78" s="463">
        <v>4.0596479866425828</v>
      </c>
      <c r="L78" s="150"/>
      <c r="M78" s="459" t="str">
        <f t="shared" si="1"/>
        <v>X</v>
      </c>
    </row>
    <row r="79" spans="1:13" ht="14.45" customHeight="1" x14ac:dyDescent="0.2">
      <c r="A79" s="464" t="s">
        <v>345</v>
      </c>
      <c r="B79" s="460">
        <v>0</v>
      </c>
      <c r="C79" s="461">
        <v>0</v>
      </c>
      <c r="D79" s="461">
        <v>0</v>
      </c>
      <c r="E79" s="462">
        <v>0</v>
      </c>
      <c r="F79" s="460">
        <v>0</v>
      </c>
      <c r="G79" s="461">
        <v>0</v>
      </c>
      <c r="H79" s="461">
        <v>8.5148899999999994</v>
      </c>
      <c r="I79" s="461">
        <v>8.5148899999999994</v>
      </c>
      <c r="J79" s="461">
        <v>8.5148899999999994</v>
      </c>
      <c r="K79" s="463">
        <v>0</v>
      </c>
      <c r="L79" s="150"/>
      <c r="M79" s="459" t="str">
        <f t="shared" si="1"/>
        <v/>
      </c>
    </row>
    <row r="80" spans="1:13" ht="14.45" customHeight="1" x14ac:dyDescent="0.2">
      <c r="A80" s="464" t="s">
        <v>346</v>
      </c>
      <c r="B80" s="460">
        <v>1.62</v>
      </c>
      <c r="C80" s="461">
        <v>0.54</v>
      </c>
      <c r="D80" s="461">
        <v>-1.08</v>
      </c>
      <c r="E80" s="462">
        <v>0.33333333333333331</v>
      </c>
      <c r="F80" s="460">
        <v>0</v>
      </c>
      <c r="G80" s="461">
        <v>0</v>
      </c>
      <c r="H80" s="461">
        <v>0</v>
      </c>
      <c r="I80" s="461">
        <v>0</v>
      </c>
      <c r="J80" s="461">
        <v>0</v>
      </c>
      <c r="K80" s="463">
        <v>0</v>
      </c>
      <c r="L80" s="150"/>
      <c r="M80" s="459" t="str">
        <f t="shared" si="1"/>
        <v/>
      </c>
    </row>
    <row r="81" spans="1:13" ht="14.45" customHeight="1" x14ac:dyDescent="0.2">
      <c r="A81" s="464" t="s">
        <v>347</v>
      </c>
      <c r="B81" s="460">
        <v>3.9045898999999999</v>
      </c>
      <c r="C81" s="461">
        <v>3.8115000000000001</v>
      </c>
      <c r="D81" s="461">
        <v>-9.3089899999999837E-2</v>
      </c>
      <c r="E81" s="462">
        <v>0.97615885345603137</v>
      </c>
      <c r="F81" s="460">
        <v>3.9097379999999999</v>
      </c>
      <c r="G81" s="461">
        <v>2.6064919999999998</v>
      </c>
      <c r="H81" s="461">
        <v>0.69769000000000003</v>
      </c>
      <c r="I81" s="461">
        <v>7.3572700000000006</v>
      </c>
      <c r="J81" s="461">
        <v>4.7507780000000004</v>
      </c>
      <c r="K81" s="463">
        <v>1.881780825211306</v>
      </c>
      <c r="L81" s="150"/>
      <c r="M81" s="459" t="str">
        <f t="shared" si="1"/>
        <v/>
      </c>
    </row>
    <row r="82" spans="1:13" ht="14.45" customHeight="1" x14ac:dyDescent="0.2">
      <c r="A82" s="464" t="s">
        <v>348</v>
      </c>
      <c r="B82" s="460">
        <v>173.69156479999998</v>
      </c>
      <c r="C82" s="461">
        <v>198.85031000000001</v>
      </c>
      <c r="D82" s="461">
        <v>25.158745200000027</v>
      </c>
      <c r="E82" s="462">
        <v>1.1448472482182395</v>
      </c>
      <c r="F82" s="460">
        <v>211.93287129999999</v>
      </c>
      <c r="G82" s="461">
        <v>141.28858086666665</v>
      </c>
      <c r="H82" s="461">
        <v>38.678280000000001</v>
      </c>
      <c r="I82" s="461">
        <v>330.09780000000001</v>
      </c>
      <c r="J82" s="461">
        <v>188.80921913333336</v>
      </c>
      <c r="K82" s="463">
        <v>1.5575582870895592</v>
      </c>
      <c r="L82" s="150"/>
      <c r="M82" s="459" t="str">
        <f t="shared" si="1"/>
        <v>X</v>
      </c>
    </row>
    <row r="83" spans="1:13" ht="14.45" customHeight="1" x14ac:dyDescent="0.2">
      <c r="A83" s="464" t="s">
        <v>349</v>
      </c>
      <c r="B83" s="460">
        <v>125.0876973</v>
      </c>
      <c r="C83" s="461">
        <v>124.50202</v>
      </c>
      <c r="D83" s="461">
        <v>-0.5856773000000004</v>
      </c>
      <c r="E83" s="462">
        <v>0.99531786648374088</v>
      </c>
      <c r="F83" s="460">
        <v>136.11167040000001</v>
      </c>
      <c r="G83" s="461">
        <v>90.741113600000006</v>
      </c>
      <c r="H83" s="461">
        <v>10.988389999999999</v>
      </c>
      <c r="I83" s="461">
        <v>89.532640000000001</v>
      </c>
      <c r="J83" s="461">
        <v>-1.2084736000000049</v>
      </c>
      <c r="K83" s="463">
        <v>0.65778812159813149</v>
      </c>
      <c r="L83" s="150"/>
      <c r="M83" s="459" t="str">
        <f t="shared" si="1"/>
        <v/>
      </c>
    </row>
    <row r="84" spans="1:13" ht="14.45" customHeight="1" x14ac:dyDescent="0.2">
      <c r="A84" s="464" t="s">
        <v>350</v>
      </c>
      <c r="B84" s="460">
        <v>3.0217182999999999</v>
      </c>
      <c r="C84" s="461">
        <v>6.3835600000000001</v>
      </c>
      <c r="D84" s="461">
        <v>3.3618417000000003</v>
      </c>
      <c r="E84" s="462">
        <v>2.1125595989540127</v>
      </c>
      <c r="F84" s="460">
        <v>3.8489070000000001</v>
      </c>
      <c r="G84" s="461">
        <v>2.5659380000000001</v>
      </c>
      <c r="H84" s="461">
        <v>19.364540000000002</v>
      </c>
      <c r="I84" s="461">
        <v>182.49059</v>
      </c>
      <c r="J84" s="461">
        <v>179.92465200000001</v>
      </c>
      <c r="K84" s="463">
        <v>47.413613786979006</v>
      </c>
      <c r="L84" s="150"/>
      <c r="M84" s="459" t="str">
        <f t="shared" si="1"/>
        <v/>
      </c>
    </row>
    <row r="85" spans="1:13" ht="14.45" customHeight="1" x14ac:dyDescent="0.2">
      <c r="A85" s="464" t="s">
        <v>351</v>
      </c>
      <c r="B85" s="460">
        <v>5.8321491999999999</v>
      </c>
      <c r="C85" s="461">
        <v>5.8150399999999998</v>
      </c>
      <c r="D85" s="461">
        <v>-1.7109200000000158E-2</v>
      </c>
      <c r="E85" s="462">
        <v>0.99706639878143033</v>
      </c>
      <c r="F85" s="460">
        <v>6.1772938999999996</v>
      </c>
      <c r="G85" s="461">
        <v>4.1181959333333333</v>
      </c>
      <c r="H85" s="461">
        <v>0.48625000000000002</v>
      </c>
      <c r="I85" s="461">
        <v>4.3457100000000004</v>
      </c>
      <c r="J85" s="461">
        <v>0.22751406666666707</v>
      </c>
      <c r="K85" s="463">
        <v>0.70349736799798379</v>
      </c>
      <c r="L85" s="150"/>
      <c r="M85" s="459" t="str">
        <f t="shared" si="1"/>
        <v/>
      </c>
    </row>
    <row r="86" spans="1:13" ht="14.45" customHeight="1" x14ac:dyDescent="0.2">
      <c r="A86" s="464" t="s">
        <v>352</v>
      </c>
      <c r="B86" s="460">
        <v>39.75</v>
      </c>
      <c r="C86" s="461">
        <v>62.14969</v>
      </c>
      <c r="D86" s="461">
        <v>22.39969</v>
      </c>
      <c r="E86" s="462">
        <v>1.5635142138364779</v>
      </c>
      <c r="F86" s="460">
        <v>65.795000000000002</v>
      </c>
      <c r="G86" s="461">
        <v>43.863333333333337</v>
      </c>
      <c r="H86" s="461">
        <v>7.8391000000000002</v>
      </c>
      <c r="I86" s="461">
        <v>53.728859999999997</v>
      </c>
      <c r="J86" s="461">
        <v>9.8655266666666606</v>
      </c>
      <c r="K86" s="463">
        <v>0.81661007675355268</v>
      </c>
      <c r="L86" s="150"/>
      <c r="M86" s="459" t="str">
        <f t="shared" si="1"/>
        <v/>
      </c>
    </row>
    <row r="87" spans="1:13" ht="14.45" customHeight="1" x14ac:dyDescent="0.2">
      <c r="A87" s="464" t="s">
        <v>353</v>
      </c>
      <c r="B87" s="460">
        <v>40.404853199999998</v>
      </c>
      <c r="C87" s="461">
        <v>50.457730000000005</v>
      </c>
      <c r="D87" s="461">
        <v>10.052876800000007</v>
      </c>
      <c r="E87" s="462">
        <v>1.2488036956906952</v>
      </c>
      <c r="F87" s="460">
        <v>60.9029825</v>
      </c>
      <c r="G87" s="461">
        <v>40.601988333333331</v>
      </c>
      <c r="H87" s="461">
        <v>0.21174999999999999</v>
      </c>
      <c r="I87" s="461">
        <v>35.365900000000003</v>
      </c>
      <c r="J87" s="461">
        <v>-5.2360883333333277</v>
      </c>
      <c r="K87" s="463">
        <v>0.58069241518672754</v>
      </c>
      <c r="L87" s="150"/>
      <c r="M87" s="459" t="str">
        <f t="shared" si="1"/>
        <v>X</v>
      </c>
    </row>
    <row r="88" spans="1:13" ht="14.45" customHeight="1" x14ac:dyDescent="0.2">
      <c r="A88" s="464" t="s">
        <v>354</v>
      </c>
      <c r="B88" s="460">
        <v>28</v>
      </c>
      <c r="C88" s="461">
        <v>40.942879999999995</v>
      </c>
      <c r="D88" s="461">
        <v>12.942879999999995</v>
      </c>
      <c r="E88" s="462">
        <v>1.4622457142857141</v>
      </c>
      <c r="F88" s="460">
        <v>31.880575</v>
      </c>
      <c r="G88" s="461">
        <v>21.253716666666666</v>
      </c>
      <c r="H88" s="461">
        <v>0</v>
      </c>
      <c r="I88" s="461">
        <v>20.032900000000001</v>
      </c>
      <c r="J88" s="461">
        <v>-1.2208166666666642</v>
      </c>
      <c r="K88" s="463">
        <v>0.62837323354425079</v>
      </c>
      <c r="L88" s="150"/>
      <c r="M88" s="459" t="str">
        <f t="shared" si="1"/>
        <v/>
      </c>
    </row>
    <row r="89" spans="1:13" ht="14.45" customHeight="1" x14ac:dyDescent="0.2">
      <c r="A89" s="464" t="s">
        <v>355</v>
      </c>
      <c r="B89" s="460">
        <v>1</v>
      </c>
      <c r="C89" s="461">
        <v>0.77760000000000007</v>
      </c>
      <c r="D89" s="461">
        <v>-0.22239999999999993</v>
      </c>
      <c r="E89" s="462">
        <v>0.77760000000000007</v>
      </c>
      <c r="F89" s="460">
        <v>7</v>
      </c>
      <c r="G89" s="461">
        <v>4.666666666666667</v>
      </c>
      <c r="H89" s="461">
        <v>0</v>
      </c>
      <c r="I89" s="461">
        <v>2.6619999999999999</v>
      </c>
      <c r="J89" s="461">
        <v>-2.004666666666667</v>
      </c>
      <c r="K89" s="463">
        <v>0.38028571428571428</v>
      </c>
      <c r="L89" s="150"/>
      <c r="M89" s="459" t="str">
        <f t="shared" si="1"/>
        <v/>
      </c>
    </row>
    <row r="90" spans="1:13" ht="14.45" customHeight="1" x14ac:dyDescent="0.2">
      <c r="A90" s="464" t="s">
        <v>356</v>
      </c>
      <c r="B90" s="460">
        <v>11.4048532</v>
      </c>
      <c r="C90" s="461">
        <v>2.4660000000000002</v>
      </c>
      <c r="D90" s="461">
        <v>-8.9388532000000005</v>
      </c>
      <c r="E90" s="462">
        <v>0.21622373885531471</v>
      </c>
      <c r="F90" s="460">
        <v>12.122641100000001</v>
      </c>
      <c r="G90" s="461">
        <v>8.0817607333333346</v>
      </c>
      <c r="H90" s="461">
        <v>0</v>
      </c>
      <c r="I90" s="461">
        <v>3.1680000000000001</v>
      </c>
      <c r="J90" s="461">
        <v>-4.9137607333333344</v>
      </c>
      <c r="K90" s="463">
        <v>0.26132919170559293</v>
      </c>
      <c r="L90" s="150"/>
      <c r="M90" s="459" t="str">
        <f t="shared" si="1"/>
        <v/>
      </c>
    </row>
    <row r="91" spans="1:13" ht="14.45" customHeight="1" x14ac:dyDescent="0.2">
      <c r="A91" s="464" t="s">
        <v>357</v>
      </c>
      <c r="B91" s="460">
        <v>0</v>
      </c>
      <c r="C91" s="461">
        <v>6.2712500000000002</v>
      </c>
      <c r="D91" s="461">
        <v>6.2712500000000002</v>
      </c>
      <c r="E91" s="462">
        <v>0</v>
      </c>
      <c r="F91" s="460">
        <v>9.8997664000000007</v>
      </c>
      <c r="G91" s="461">
        <v>6.5998442666666675</v>
      </c>
      <c r="H91" s="461">
        <v>0.21174999999999999</v>
      </c>
      <c r="I91" s="461">
        <v>9.5030000000000001</v>
      </c>
      <c r="J91" s="461">
        <v>2.9031557333333327</v>
      </c>
      <c r="K91" s="463">
        <v>0.95992164017122661</v>
      </c>
      <c r="L91" s="150"/>
      <c r="M91" s="459" t="str">
        <f t="shared" si="1"/>
        <v/>
      </c>
    </row>
    <row r="92" spans="1:13" ht="14.45" customHeight="1" x14ac:dyDescent="0.2">
      <c r="A92" s="464" t="s">
        <v>358</v>
      </c>
      <c r="B92" s="460">
        <v>0</v>
      </c>
      <c r="C92" s="461">
        <v>0.35</v>
      </c>
      <c r="D92" s="461">
        <v>0.35</v>
      </c>
      <c r="E92" s="462">
        <v>0</v>
      </c>
      <c r="F92" s="460">
        <v>0</v>
      </c>
      <c r="G92" s="461">
        <v>0</v>
      </c>
      <c r="H92" s="461">
        <v>37.061399999999999</v>
      </c>
      <c r="I92" s="461">
        <v>65.387500000000003</v>
      </c>
      <c r="J92" s="461">
        <v>65.387500000000003</v>
      </c>
      <c r="K92" s="463">
        <v>0</v>
      </c>
      <c r="L92" s="150"/>
      <c r="M92" s="459" t="str">
        <f t="shared" si="1"/>
        <v>X</v>
      </c>
    </row>
    <row r="93" spans="1:13" ht="14.45" customHeight="1" x14ac:dyDescent="0.2">
      <c r="A93" s="464" t="s">
        <v>359</v>
      </c>
      <c r="B93" s="460">
        <v>0</v>
      </c>
      <c r="C93" s="461">
        <v>0</v>
      </c>
      <c r="D93" s="461">
        <v>0</v>
      </c>
      <c r="E93" s="462">
        <v>0</v>
      </c>
      <c r="F93" s="460">
        <v>0</v>
      </c>
      <c r="G93" s="461">
        <v>0</v>
      </c>
      <c r="H93" s="461">
        <v>36.711400000000005</v>
      </c>
      <c r="I93" s="461">
        <v>43.463200000000001</v>
      </c>
      <c r="J93" s="461">
        <v>43.463200000000001</v>
      </c>
      <c r="K93" s="463">
        <v>0</v>
      </c>
      <c r="L93" s="150"/>
      <c r="M93" s="459" t="str">
        <f t="shared" si="1"/>
        <v/>
      </c>
    </row>
    <row r="94" spans="1:13" ht="14.45" customHeight="1" x14ac:dyDescent="0.2">
      <c r="A94" s="464" t="s">
        <v>360</v>
      </c>
      <c r="B94" s="460">
        <v>0</v>
      </c>
      <c r="C94" s="461">
        <v>0.35</v>
      </c>
      <c r="D94" s="461">
        <v>0.35</v>
      </c>
      <c r="E94" s="462">
        <v>0</v>
      </c>
      <c r="F94" s="460">
        <v>0</v>
      </c>
      <c r="G94" s="461">
        <v>0</v>
      </c>
      <c r="H94" s="461">
        <v>0.35</v>
      </c>
      <c r="I94" s="461">
        <v>0.35</v>
      </c>
      <c r="J94" s="461">
        <v>0.35</v>
      </c>
      <c r="K94" s="463">
        <v>0</v>
      </c>
      <c r="L94" s="150"/>
      <c r="M94" s="459" t="str">
        <f t="shared" si="1"/>
        <v/>
      </c>
    </row>
    <row r="95" spans="1:13" ht="14.45" customHeight="1" x14ac:dyDescent="0.2">
      <c r="A95" s="464" t="s">
        <v>361</v>
      </c>
      <c r="B95" s="460">
        <v>0</v>
      </c>
      <c r="C95" s="461">
        <v>0</v>
      </c>
      <c r="D95" s="461">
        <v>0</v>
      </c>
      <c r="E95" s="462">
        <v>0</v>
      </c>
      <c r="F95" s="460">
        <v>0</v>
      </c>
      <c r="G95" s="461">
        <v>0</v>
      </c>
      <c r="H95" s="461">
        <v>0</v>
      </c>
      <c r="I95" s="461">
        <v>21.574300000000001</v>
      </c>
      <c r="J95" s="461">
        <v>21.574300000000001</v>
      </c>
      <c r="K95" s="463">
        <v>0</v>
      </c>
      <c r="L95" s="150"/>
      <c r="M95" s="459" t="str">
        <f t="shared" si="1"/>
        <v/>
      </c>
    </row>
    <row r="96" spans="1:13" ht="14.45" customHeight="1" x14ac:dyDescent="0.2">
      <c r="A96" s="464" t="s">
        <v>362</v>
      </c>
      <c r="B96" s="460">
        <v>10523.2723965</v>
      </c>
      <c r="C96" s="461">
        <v>11194.492819999999</v>
      </c>
      <c r="D96" s="461">
        <v>671.22042349999901</v>
      </c>
      <c r="E96" s="462">
        <v>1.0637843817217203</v>
      </c>
      <c r="F96" s="460">
        <v>12130.2079679</v>
      </c>
      <c r="G96" s="461">
        <v>8086.8053119333335</v>
      </c>
      <c r="H96" s="461">
        <v>3577.4894900000004</v>
      </c>
      <c r="I96" s="461">
        <v>28560.312530000003</v>
      </c>
      <c r="J96" s="461">
        <v>20473.507218066668</v>
      </c>
      <c r="K96" s="463">
        <v>2.354478390278119</v>
      </c>
      <c r="L96" s="150"/>
      <c r="M96" s="459" t="str">
        <f t="shared" si="1"/>
        <v/>
      </c>
    </row>
    <row r="97" spans="1:13" ht="14.45" customHeight="1" x14ac:dyDescent="0.2">
      <c r="A97" s="464" t="s">
        <v>363</v>
      </c>
      <c r="B97" s="460">
        <v>7725.2885796999999</v>
      </c>
      <c r="C97" s="461">
        <v>8263.2099999999991</v>
      </c>
      <c r="D97" s="461">
        <v>537.92142029999923</v>
      </c>
      <c r="E97" s="462">
        <v>1.0696312396294829</v>
      </c>
      <c r="F97" s="460">
        <v>8928.3736712999998</v>
      </c>
      <c r="G97" s="461">
        <v>5952.2491141999999</v>
      </c>
      <c r="H97" s="461">
        <v>2646.6819999999998</v>
      </c>
      <c r="I97" s="461">
        <v>21129.787</v>
      </c>
      <c r="J97" s="461">
        <v>15177.5378858</v>
      </c>
      <c r="K97" s="463">
        <v>2.3665885611308015</v>
      </c>
      <c r="L97" s="150"/>
      <c r="M97" s="459" t="str">
        <f t="shared" si="1"/>
        <v/>
      </c>
    </row>
    <row r="98" spans="1:13" ht="14.45" customHeight="1" x14ac:dyDescent="0.2">
      <c r="A98" s="464" t="s">
        <v>364</v>
      </c>
      <c r="B98" s="460">
        <v>7719.0078262999996</v>
      </c>
      <c r="C98" s="461">
        <v>7568.3130000000001</v>
      </c>
      <c r="D98" s="461">
        <v>-150.69482629999948</v>
      </c>
      <c r="E98" s="462">
        <v>0.98047743574160451</v>
      </c>
      <c r="F98" s="460">
        <v>8897.9794848000001</v>
      </c>
      <c r="G98" s="461">
        <v>5931.9863231999998</v>
      </c>
      <c r="H98" s="461">
        <v>2113.4589999999998</v>
      </c>
      <c r="I98" s="461">
        <v>17045.832999999999</v>
      </c>
      <c r="J98" s="461">
        <v>11113.8466768</v>
      </c>
      <c r="K98" s="463">
        <v>1.9156970443816592</v>
      </c>
      <c r="L98" s="150"/>
      <c r="M98" s="459" t="str">
        <f t="shared" si="1"/>
        <v>X</v>
      </c>
    </row>
    <row r="99" spans="1:13" ht="14.45" customHeight="1" x14ac:dyDescent="0.2">
      <c r="A99" s="464" t="s">
        <v>365</v>
      </c>
      <c r="B99" s="460">
        <v>7719.0078262999996</v>
      </c>
      <c r="C99" s="461">
        <v>7568.3130000000001</v>
      </c>
      <c r="D99" s="461">
        <v>-150.69482629999948</v>
      </c>
      <c r="E99" s="462">
        <v>0.98047743574160451</v>
      </c>
      <c r="F99" s="460">
        <v>8897.9794848000001</v>
      </c>
      <c r="G99" s="461">
        <v>5931.9863231999998</v>
      </c>
      <c r="H99" s="461">
        <v>2113.4589999999998</v>
      </c>
      <c r="I99" s="461">
        <v>17045.832999999999</v>
      </c>
      <c r="J99" s="461">
        <v>11113.8466768</v>
      </c>
      <c r="K99" s="463">
        <v>1.9156970443816592</v>
      </c>
      <c r="L99" s="150"/>
      <c r="M99" s="459" t="str">
        <f t="shared" si="1"/>
        <v/>
      </c>
    </row>
    <row r="100" spans="1:13" ht="14.45" customHeight="1" x14ac:dyDescent="0.2">
      <c r="A100" s="464" t="s">
        <v>366</v>
      </c>
      <c r="B100" s="460">
        <v>0</v>
      </c>
      <c r="C100" s="461">
        <v>0</v>
      </c>
      <c r="D100" s="461">
        <v>0</v>
      </c>
      <c r="E100" s="462">
        <v>0</v>
      </c>
      <c r="F100" s="460">
        <v>0</v>
      </c>
      <c r="G100" s="461">
        <v>0</v>
      </c>
      <c r="H100" s="461">
        <v>496.19</v>
      </c>
      <c r="I100" s="461">
        <v>3091.395</v>
      </c>
      <c r="J100" s="461">
        <v>3091.395</v>
      </c>
      <c r="K100" s="463">
        <v>0</v>
      </c>
      <c r="L100" s="150"/>
      <c r="M100" s="459" t="str">
        <f t="shared" si="1"/>
        <v>X</v>
      </c>
    </row>
    <row r="101" spans="1:13" ht="14.45" customHeight="1" x14ac:dyDescent="0.2">
      <c r="A101" s="464" t="s">
        <v>367</v>
      </c>
      <c r="B101" s="460">
        <v>0</v>
      </c>
      <c r="C101" s="461">
        <v>0</v>
      </c>
      <c r="D101" s="461">
        <v>0</v>
      </c>
      <c r="E101" s="462">
        <v>0</v>
      </c>
      <c r="F101" s="460">
        <v>0</v>
      </c>
      <c r="G101" s="461">
        <v>0</v>
      </c>
      <c r="H101" s="461">
        <v>496.19</v>
      </c>
      <c r="I101" s="461">
        <v>3091.395</v>
      </c>
      <c r="J101" s="461">
        <v>3091.395</v>
      </c>
      <c r="K101" s="463">
        <v>0</v>
      </c>
      <c r="L101" s="150"/>
      <c r="M101" s="459" t="str">
        <f t="shared" si="1"/>
        <v/>
      </c>
    </row>
    <row r="102" spans="1:13" ht="14.45" customHeight="1" x14ac:dyDescent="0.2">
      <c r="A102" s="464" t="s">
        <v>368</v>
      </c>
      <c r="B102" s="460">
        <v>6.2807534</v>
      </c>
      <c r="C102" s="461">
        <v>38.119</v>
      </c>
      <c r="D102" s="461">
        <v>31.838246599999998</v>
      </c>
      <c r="E102" s="462">
        <v>6.0691763507225103</v>
      </c>
      <c r="F102" s="460">
        <v>30.3941865</v>
      </c>
      <c r="G102" s="461">
        <v>20.262791</v>
      </c>
      <c r="H102" s="461">
        <v>0</v>
      </c>
      <c r="I102" s="461">
        <v>74.600999999999999</v>
      </c>
      <c r="J102" s="461">
        <v>54.338208999999999</v>
      </c>
      <c r="K102" s="463">
        <v>2.4544496362815962</v>
      </c>
      <c r="L102" s="150"/>
      <c r="M102" s="459" t="str">
        <f t="shared" si="1"/>
        <v>X</v>
      </c>
    </row>
    <row r="103" spans="1:13" ht="14.45" customHeight="1" x14ac:dyDescent="0.2">
      <c r="A103" s="464" t="s">
        <v>369</v>
      </c>
      <c r="B103" s="460">
        <v>6.2807534</v>
      </c>
      <c r="C103" s="461">
        <v>38.119</v>
      </c>
      <c r="D103" s="461">
        <v>31.838246599999998</v>
      </c>
      <c r="E103" s="462">
        <v>6.0691763507225103</v>
      </c>
      <c r="F103" s="460">
        <v>30.3941865</v>
      </c>
      <c r="G103" s="461">
        <v>20.262791</v>
      </c>
      <c r="H103" s="461">
        <v>0</v>
      </c>
      <c r="I103" s="461">
        <v>74.600999999999999</v>
      </c>
      <c r="J103" s="461">
        <v>54.338208999999999</v>
      </c>
      <c r="K103" s="463">
        <v>2.4544496362815962</v>
      </c>
      <c r="L103" s="150"/>
      <c r="M103" s="459" t="str">
        <f t="shared" si="1"/>
        <v/>
      </c>
    </row>
    <row r="104" spans="1:13" ht="14.45" customHeight="1" x14ac:dyDescent="0.2">
      <c r="A104" s="464" t="s">
        <v>370</v>
      </c>
      <c r="B104" s="460">
        <v>0</v>
      </c>
      <c r="C104" s="461">
        <v>25</v>
      </c>
      <c r="D104" s="461">
        <v>25</v>
      </c>
      <c r="E104" s="462">
        <v>0</v>
      </c>
      <c r="F104" s="460">
        <v>0</v>
      </c>
      <c r="G104" s="461">
        <v>0</v>
      </c>
      <c r="H104" s="461">
        <v>10</v>
      </c>
      <c r="I104" s="461">
        <v>15</v>
      </c>
      <c r="J104" s="461">
        <v>15</v>
      </c>
      <c r="K104" s="463">
        <v>0</v>
      </c>
      <c r="L104" s="150"/>
      <c r="M104" s="459" t="str">
        <f t="shared" si="1"/>
        <v>X</v>
      </c>
    </row>
    <row r="105" spans="1:13" ht="14.45" customHeight="1" x14ac:dyDescent="0.2">
      <c r="A105" s="464" t="s">
        <v>371</v>
      </c>
      <c r="B105" s="460">
        <v>0</v>
      </c>
      <c r="C105" s="461">
        <v>25</v>
      </c>
      <c r="D105" s="461">
        <v>25</v>
      </c>
      <c r="E105" s="462">
        <v>0</v>
      </c>
      <c r="F105" s="460">
        <v>0</v>
      </c>
      <c r="G105" s="461">
        <v>0</v>
      </c>
      <c r="H105" s="461">
        <v>10</v>
      </c>
      <c r="I105" s="461">
        <v>15</v>
      </c>
      <c r="J105" s="461">
        <v>15</v>
      </c>
      <c r="K105" s="463">
        <v>0</v>
      </c>
      <c r="L105" s="150"/>
      <c r="M105" s="459" t="str">
        <f t="shared" si="1"/>
        <v/>
      </c>
    </row>
    <row r="106" spans="1:13" ht="14.45" customHeight="1" x14ac:dyDescent="0.2">
      <c r="A106" s="464" t="s">
        <v>372</v>
      </c>
      <c r="B106" s="460">
        <v>0</v>
      </c>
      <c r="C106" s="461">
        <v>631.77800000000002</v>
      </c>
      <c r="D106" s="461">
        <v>631.77800000000002</v>
      </c>
      <c r="E106" s="462">
        <v>0</v>
      </c>
      <c r="F106" s="460">
        <v>0</v>
      </c>
      <c r="G106" s="461">
        <v>0</v>
      </c>
      <c r="H106" s="461">
        <v>27.033000000000001</v>
      </c>
      <c r="I106" s="461">
        <v>902.95799999999997</v>
      </c>
      <c r="J106" s="461">
        <v>902.95799999999997</v>
      </c>
      <c r="K106" s="463">
        <v>0</v>
      </c>
      <c r="L106" s="150"/>
      <c r="M106" s="459" t="str">
        <f t="shared" si="1"/>
        <v>X</v>
      </c>
    </row>
    <row r="107" spans="1:13" ht="14.45" customHeight="1" x14ac:dyDescent="0.2">
      <c r="A107" s="464" t="s">
        <v>373</v>
      </c>
      <c r="B107" s="460">
        <v>0</v>
      </c>
      <c r="C107" s="461">
        <v>631.77800000000002</v>
      </c>
      <c r="D107" s="461">
        <v>631.77800000000002</v>
      </c>
      <c r="E107" s="462">
        <v>0</v>
      </c>
      <c r="F107" s="460">
        <v>0</v>
      </c>
      <c r="G107" s="461">
        <v>0</v>
      </c>
      <c r="H107" s="461">
        <v>27.033000000000001</v>
      </c>
      <c r="I107" s="461">
        <v>902.95799999999997</v>
      </c>
      <c r="J107" s="461">
        <v>902.95799999999997</v>
      </c>
      <c r="K107" s="463">
        <v>0</v>
      </c>
      <c r="L107" s="150"/>
      <c r="M107" s="459" t="str">
        <f t="shared" si="1"/>
        <v/>
      </c>
    </row>
    <row r="108" spans="1:13" ht="14.45" customHeight="1" x14ac:dyDescent="0.2">
      <c r="A108" s="464" t="s">
        <v>374</v>
      </c>
      <c r="B108" s="460">
        <v>2611.1475397999998</v>
      </c>
      <c r="C108" s="461">
        <v>2779.1413499999999</v>
      </c>
      <c r="D108" s="461">
        <v>167.9938102000001</v>
      </c>
      <c r="E108" s="462">
        <v>1.0643371573759741</v>
      </c>
      <c r="F108" s="460">
        <v>3020.2037384999999</v>
      </c>
      <c r="G108" s="461">
        <v>2013.469159</v>
      </c>
      <c r="H108" s="461">
        <v>888.53756999999996</v>
      </c>
      <c r="I108" s="461">
        <v>7088.0671900000007</v>
      </c>
      <c r="J108" s="461">
        <v>5074.5980310000004</v>
      </c>
      <c r="K108" s="463">
        <v>2.3468837878865507</v>
      </c>
      <c r="L108" s="150"/>
      <c r="M108" s="459" t="str">
        <f t="shared" si="1"/>
        <v/>
      </c>
    </row>
    <row r="109" spans="1:13" ht="14.45" customHeight="1" x14ac:dyDescent="0.2">
      <c r="A109" s="464" t="s">
        <v>375</v>
      </c>
      <c r="B109" s="460">
        <v>695.27597270000001</v>
      </c>
      <c r="C109" s="461">
        <v>683.39535000000001</v>
      </c>
      <c r="D109" s="461">
        <v>-11.880622700000004</v>
      </c>
      <c r="E109" s="462">
        <v>0.98291236405903204</v>
      </c>
      <c r="F109" s="460">
        <v>805.36634100000003</v>
      </c>
      <c r="G109" s="461">
        <v>536.91089399999998</v>
      </c>
      <c r="H109" s="461">
        <v>234.1591</v>
      </c>
      <c r="I109" s="461">
        <v>1806.2470499999999</v>
      </c>
      <c r="J109" s="461">
        <v>1269.3361559999998</v>
      </c>
      <c r="K109" s="463">
        <v>2.2427645135470096</v>
      </c>
      <c r="L109" s="150"/>
      <c r="M109" s="459" t="str">
        <f t="shared" si="1"/>
        <v>X</v>
      </c>
    </row>
    <row r="110" spans="1:13" ht="14.45" customHeight="1" x14ac:dyDescent="0.2">
      <c r="A110" s="464" t="s">
        <v>376</v>
      </c>
      <c r="B110" s="460">
        <v>695.27597270000001</v>
      </c>
      <c r="C110" s="461">
        <v>683.39535000000001</v>
      </c>
      <c r="D110" s="461">
        <v>-11.880622700000004</v>
      </c>
      <c r="E110" s="462">
        <v>0.98291236405903204</v>
      </c>
      <c r="F110" s="460">
        <v>805.36634100000003</v>
      </c>
      <c r="G110" s="461">
        <v>536.91089399999998</v>
      </c>
      <c r="H110" s="461">
        <v>234.1591</v>
      </c>
      <c r="I110" s="461">
        <v>1806.2470499999999</v>
      </c>
      <c r="J110" s="461">
        <v>1269.3361559999998</v>
      </c>
      <c r="K110" s="463">
        <v>2.2427645135470096</v>
      </c>
      <c r="L110" s="150"/>
      <c r="M110" s="459" t="str">
        <f t="shared" si="1"/>
        <v/>
      </c>
    </row>
    <row r="111" spans="1:13" ht="14.45" customHeight="1" x14ac:dyDescent="0.2">
      <c r="A111" s="464" t="s">
        <v>377</v>
      </c>
      <c r="B111" s="460">
        <v>1915.8715671</v>
      </c>
      <c r="C111" s="461">
        <v>1882.2036599999999</v>
      </c>
      <c r="D111" s="461">
        <v>-33.667907100000093</v>
      </c>
      <c r="E111" s="462">
        <v>0.98242684547432257</v>
      </c>
      <c r="F111" s="460">
        <v>2214.8373975</v>
      </c>
      <c r="G111" s="461">
        <v>1476.5582649999999</v>
      </c>
      <c r="H111" s="461">
        <v>645.24125000000004</v>
      </c>
      <c r="I111" s="461">
        <v>4977.2113399999998</v>
      </c>
      <c r="J111" s="461">
        <v>3500.6530750000002</v>
      </c>
      <c r="K111" s="463">
        <v>2.2472129762744806</v>
      </c>
      <c r="L111" s="150"/>
      <c r="M111" s="459" t="str">
        <f t="shared" si="1"/>
        <v>X</v>
      </c>
    </row>
    <row r="112" spans="1:13" ht="14.45" customHeight="1" x14ac:dyDescent="0.2">
      <c r="A112" s="464" t="s">
        <v>378</v>
      </c>
      <c r="B112" s="460">
        <v>1915.8715671</v>
      </c>
      <c r="C112" s="461">
        <v>1882.2036599999999</v>
      </c>
      <c r="D112" s="461">
        <v>-33.667907100000093</v>
      </c>
      <c r="E112" s="462">
        <v>0.98242684547432257</v>
      </c>
      <c r="F112" s="460">
        <v>2214.8373975</v>
      </c>
      <c r="G112" s="461">
        <v>1476.5582649999999</v>
      </c>
      <c r="H112" s="461">
        <v>645.24125000000004</v>
      </c>
      <c r="I112" s="461">
        <v>4977.2113399999998</v>
      </c>
      <c r="J112" s="461">
        <v>3500.6530750000002</v>
      </c>
      <c r="K112" s="463">
        <v>2.2472129762744806</v>
      </c>
      <c r="L112" s="150"/>
      <c r="M112" s="459" t="str">
        <f t="shared" si="1"/>
        <v/>
      </c>
    </row>
    <row r="113" spans="1:13" ht="14.45" customHeight="1" x14ac:dyDescent="0.2">
      <c r="A113" s="464" t="s">
        <v>379</v>
      </c>
      <c r="B113" s="460">
        <v>0</v>
      </c>
      <c r="C113" s="461">
        <v>56.861379999999997</v>
      </c>
      <c r="D113" s="461">
        <v>56.861379999999997</v>
      </c>
      <c r="E113" s="462">
        <v>0</v>
      </c>
      <c r="F113" s="460">
        <v>0</v>
      </c>
      <c r="G113" s="461">
        <v>0</v>
      </c>
      <c r="H113" s="461">
        <v>2.43303</v>
      </c>
      <c r="I113" s="461">
        <v>81.109710000000007</v>
      </c>
      <c r="J113" s="461">
        <v>81.109710000000007</v>
      </c>
      <c r="K113" s="463">
        <v>0</v>
      </c>
      <c r="L113" s="150"/>
      <c r="M113" s="459" t="str">
        <f t="shared" si="1"/>
        <v>X</v>
      </c>
    </row>
    <row r="114" spans="1:13" ht="14.45" customHeight="1" x14ac:dyDescent="0.2">
      <c r="A114" s="464" t="s">
        <v>380</v>
      </c>
      <c r="B114" s="460">
        <v>0</v>
      </c>
      <c r="C114" s="461">
        <v>56.861379999999997</v>
      </c>
      <c r="D114" s="461">
        <v>56.861379999999997</v>
      </c>
      <c r="E114" s="462">
        <v>0</v>
      </c>
      <c r="F114" s="460">
        <v>0</v>
      </c>
      <c r="G114" s="461">
        <v>0</v>
      </c>
      <c r="H114" s="461">
        <v>2.43303</v>
      </c>
      <c r="I114" s="461">
        <v>81.109710000000007</v>
      </c>
      <c r="J114" s="461">
        <v>81.109710000000007</v>
      </c>
      <c r="K114" s="463">
        <v>0</v>
      </c>
      <c r="L114" s="150"/>
      <c r="M114" s="459" t="str">
        <f t="shared" si="1"/>
        <v/>
      </c>
    </row>
    <row r="115" spans="1:13" ht="14.45" customHeight="1" x14ac:dyDescent="0.2">
      <c r="A115" s="464" t="s">
        <v>381</v>
      </c>
      <c r="B115" s="460">
        <v>0</v>
      </c>
      <c r="C115" s="461">
        <v>156.68096</v>
      </c>
      <c r="D115" s="461">
        <v>156.68096</v>
      </c>
      <c r="E115" s="462">
        <v>0</v>
      </c>
      <c r="F115" s="460">
        <v>0</v>
      </c>
      <c r="G115" s="461">
        <v>0</v>
      </c>
      <c r="H115" s="461">
        <v>6.7041899999999996</v>
      </c>
      <c r="I115" s="461">
        <v>223.49909</v>
      </c>
      <c r="J115" s="461">
        <v>223.49909</v>
      </c>
      <c r="K115" s="463">
        <v>0</v>
      </c>
      <c r="L115" s="150"/>
      <c r="M115" s="459" t="str">
        <f t="shared" si="1"/>
        <v>X</v>
      </c>
    </row>
    <row r="116" spans="1:13" ht="14.45" customHeight="1" x14ac:dyDescent="0.2">
      <c r="A116" s="464" t="s">
        <v>382</v>
      </c>
      <c r="B116" s="460">
        <v>0</v>
      </c>
      <c r="C116" s="461">
        <v>156.68096</v>
      </c>
      <c r="D116" s="461">
        <v>156.68096</v>
      </c>
      <c r="E116" s="462">
        <v>0</v>
      </c>
      <c r="F116" s="460">
        <v>0</v>
      </c>
      <c r="G116" s="461">
        <v>0</v>
      </c>
      <c r="H116" s="461">
        <v>6.7041899999999996</v>
      </c>
      <c r="I116" s="461">
        <v>223.49909</v>
      </c>
      <c r="J116" s="461">
        <v>223.49909</v>
      </c>
      <c r="K116" s="463">
        <v>0</v>
      </c>
      <c r="L116" s="150"/>
      <c r="M116" s="459" t="str">
        <f t="shared" si="1"/>
        <v/>
      </c>
    </row>
    <row r="117" spans="1:13" ht="14.45" customHeight="1" x14ac:dyDescent="0.2">
      <c r="A117" s="464" t="s">
        <v>383</v>
      </c>
      <c r="B117" s="460">
        <v>32.330505299999999</v>
      </c>
      <c r="C117" s="461">
        <v>0</v>
      </c>
      <c r="D117" s="461">
        <v>-32.330505299999999</v>
      </c>
      <c r="E117" s="462">
        <v>0</v>
      </c>
      <c r="F117" s="460">
        <v>0</v>
      </c>
      <c r="G117" s="461">
        <v>0</v>
      </c>
      <c r="H117" s="461">
        <v>0</v>
      </c>
      <c r="I117" s="461">
        <v>0</v>
      </c>
      <c r="J117" s="461">
        <v>0</v>
      </c>
      <c r="K117" s="463">
        <v>0</v>
      </c>
      <c r="L117" s="150"/>
      <c r="M117" s="459" t="str">
        <f t="shared" si="1"/>
        <v/>
      </c>
    </row>
    <row r="118" spans="1:13" ht="14.45" customHeight="1" x14ac:dyDescent="0.2">
      <c r="A118" s="464" t="s">
        <v>384</v>
      </c>
      <c r="B118" s="460">
        <v>32.330505299999999</v>
      </c>
      <c r="C118" s="461">
        <v>0</v>
      </c>
      <c r="D118" s="461">
        <v>-32.330505299999999</v>
      </c>
      <c r="E118" s="462">
        <v>0</v>
      </c>
      <c r="F118" s="460">
        <v>0</v>
      </c>
      <c r="G118" s="461">
        <v>0</v>
      </c>
      <c r="H118" s="461">
        <v>0</v>
      </c>
      <c r="I118" s="461">
        <v>0</v>
      </c>
      <c r="J118" s="461">
        <v>0</v>
      </c>
      <c r="K118" s="463">
        <v>0</v>
      </c>
      <c r="L118" s="150"/>
      <c r="M118" s="459" t="str">
        <f t="shared" si="1"/>
        <v>X</v>
      </c>
    </row>
    <row r="119" spans="1:13" ht="14.45" customHeight="1" x14ac:dyDescent="0.2">
      <c r="A119" s="464" t="s">
        <v>385</v>
      </c>
      <c r="B119" s="460">
        <v>32.330505299999999</v>
      </c>
      <c r="C119" s="461">
        <v>0</v>
      </c>
      <c r="D119" s="461">
        <v>-32.330505299999999</v>
      </c>
      <c r="E119" s="462">
        <v>0</v>
      </c>
      <c r="F119" s="460">
        <v>0</v>
      </c>
      <c r="G119" s="461">
        <v>0</v>
      </c>
      <c r="H119" s="461">
        <v>0</v>
      </c>
      <c r="I119" s="461">
        <v>0</v>
      </c>
      <c r="J119" s="461">
        <v>0</v>
      </c>
      <c r="K119" s="463">
        <v>0</v>
      </c>
      <c r="L119" s="150"/>
      <c r="M119" s="459" t="str">
        <f t="shared" si="1"/>
        <v/>
      </c>
    </row>
    <row r="120" spans="1:13" ht="14.45" customHeight="1" x14ac:dyDescent="0.2">
      <c r="A120" s="464" t="s">
        <v>386</v>
      </c>
      <c r="B120" s="460">
        <v>154.50577170000003</v>
      </c>
      <c r="C120" s="461">
        <v>152.14147</v>
      </c>
      <c r="D120" s="461">
        <v>-2.364301700000027</v>
      </c>
      <c r="E120" s="462">
        <v>0.9846976480296753</v>
      </c>
      <c r="F120" s="460">
        <v>181.6305581</v>
      </c>
      <c r="G120" s="461">
        <v>121.08703873333333</v>
      </c>
      <c r="H120" s="461">
        <v>42.269919999999999</v>
      </c>
      <c r="I120" s="461">
        <v>342.45834000000002</v>
      </c>
      <c r="J120" s="461">
        <v>221.37130126666671</v>
      </c>
      <c r="K120" s="463">
        <v>1.8854665403354285</v>
      </c>
      <c r="L120" s="150"/>
      <c r="M120" s="459" t="str">
        <f t="shared" si="1"/>
        <v/>
      </c>
    </row>
    <row r="121" spans="1:13" ht="14.45" customHeight="1" x14ac:dyDescent="0.2">
      <c r="A121" s="464" t="s">
        <v>387</v>
      </c>
      <c r="B121" s="460">
        <v>154.50577170000003</v>
      </c>
      <c r="C121" s="461">
        <v>152.14147</v>
      </c>
      <c r="D121" s="461">
        <v>-2.364301700000027</v>
      </c>
      <c r="E121" s="462">
        <v>0.9846976480296753</v>
      </c>
      <c r="F121" s="460">
        <v>181.6305581</v>
      </c>
      <c r="G121" s="461">
        <v>121.08703873333333</v>
      </c>
      <c r="H121" s="461">
        <v>42.269919999999999</v>
      </c>
      <c r="I121" s="461">
        <v>342.45834000000002</v>
      </c>
      <c r="J121" s="461">
        <v>221.37130126666671</v>
      </c>
      <c r="K121" s="463">
        <v>1.8854665403354285</v>
      </c>
      <c r="L121" s="150"/>
      <c r="M121" s="459" t="str">
        <f t="shared" si="1"/>
        <v>X</v>
      </c>
    </row>
    <row r="122" spans="1:13" ht="14.45" customHeight="1" x14ac:dyDescent="0.2">
      <c r="A122" s="464" t="s">
        <v>388</v>
      </c>
      <c r="B122" s="460">
        <v>154.50577170000003</v>
      </c>
      <c r="C122" s="461">
        <v>152.14147</v>
      </c>
      <c r="D122" s="461">
        <v>-2.364301700000027</v>
      </c>
      <c r="E122" s="462">
        <v>0.9846976480296753</v>
      </c>
      <c r="F122" s="460">
        <v>181.6305581</v>
      </c>
      <c r="G122" s="461">
        <v>121.08703873333333</v>
      </c>
      <c r="H122" s="461">
        <v>42.269919999999999</v>
      </c>
      <c r="I122" s="461">
        <v>342.45834000000002</v>
      </c>
      <c r="J122" s="461">
        <v>221.37130126666671</v>
      </c>
      <c r="K122" s="463">
        <v>1.8854665403354285</v>
      </c>
      <c r="L122" s="150"/>
      <c r="M122" s="459" t="str">
        <f t="shared" si="1"/>
        <v/>
      </c>
    </row>
    <row r="123" spans="1:13" ht="14.45" customHeight="1" x14ac:dyDescent="0.2">
      <c r="A123" s="464" t="s">
        <v>389</v>
      </c>
      <c r="B123" s="460">
        <v>4.2969612000000001</v>
      </c>
      <c r="C123" s="461">
        <v>0.53125</v>
      </c>
      <c r="D123" s="461">
        <v>-3.7657112000000001</v>
      </c>
      <c r="E123" s="462">
        <v>0.12363388340578918</v>
      </c>
      <c r="F123" s="460">
        <v>0</v>
      </c>
      <c r="G123" s="461">
        <v>0</v>
      </c>
      <c r="H123" s="461">
        <v>80.992999999999995</v>
      </c>
      <c r="I123" s="461">
        <v>94.25</v>
      </c>
      <c r="J123" s="461">
        <v>94.25</v>
      </c>
      <c r="K123" s="463">
        <v>0</v>
      </c>
      <c r="L123" s="150"/>
      <c r="M123" s="459" t="str">
        <f t="shared" si="1"/>
        <v/>
      </c>
    </row>
    <row r="124" spans="1:13" ht="14.45" customHeight="1" x14ac:dyDescent="0.2">
      <c r="A124" s="464" t="s">
        <v>390</v>
      </c>
      <c r="B124" s="460">
        <v>4.2969612000000001</v>
      </c>
      <c r="C124" s="461">
        <v>0.53125</v>
      </c>
      <c r="D124" s="461">
        <v>-3.7657112000000001</v>
      </c>
      <c r="E124" s="462">
        <v>0.12363388340578918</v>
      </c>
      <c r="F124" s="460">
        <v>0</v>
      </c>
      <c r="G124" s="461">
        <v>0</v>
      </c>
      <c r="H124" s="461">
        <v>80.992999999999995</v>
      </c>
      <c r="I124" s="461">
        <v>94.25</v>
      </c>
      <c r="J124" s="461">
        <v>94.25</v>
      </c>
      <c r="K124" s="463">
        <v>0</v>
      </c>
      <c r="L124" s="150"/>
      <c r="M124" s="459" t="str">
        <f t="shared" si="1"/>
        <v/>
      </c>
    </row>
    <row r="125" spans="1:13" ht="14.45" customHeight="1" x14ac:dyDescent="0.2">
      <c r="A125" s="464" t="s">
        <v>391</v>
      </c>
      <c r="B125" s="460">
        <v>1.5432336</v>
      </c>
      <c r="C125" s="461">
        <v>0.53125</v>
      </c>
      <c r="D125" s="461">
        <v>-1.0119836</v>
      </c>
      <c r="E125" s="462">
        <v>0.34424470799495294</v>
      </c>
      <c r="F125" s="460">
        <v>0</v>
      </c>
      <c r="G125" s="461">
        <v>0</v>
      </c>
      <c r="H125" s="461">
        <v>0</v>
      </c>
      <c r="I125" s="461">
        <v>5.0830000000000002</v>
      </c>
      <c r="J125" s="461">
        <v>5.0830000000000002</v>
      </c>
      <c r="K125" s="463">
        <v>0</v>
      </c>
      <c r="L125" s="150"/>
      <c r="M125" s="459" t="str">
        <f t="shared" si="1"/>
        <v>X</v>
      </c>
    </row>
    <row r="126" spans="1:13" ht="14.45" customHeight="1" x14ac:dyDescent="0.2">
      <c r="A126" s="464" t="s">
        <v>392</v>
      </c>
      <c r="B126" s="460">
        <v>1.5432336</v>
      </c>
      <c r="C126" s="461">
        <v>0.53125</v>
      </c>
      <c r="D126" s="461">
        <v>-1.0119836</v>
      </c>
      <c r="E126" s="462">
        <v>0.34424470799495294</v>
      </c>
      <c r="F126" s="460">
        <v>0</v>
      </c>
      <c r="G126" s="461">
        <v>0</v>
      </c>
      <c r="H126" s="461">
        <v>0</v>
      </c>
      <c r="I126" s="461">
        <v>5.0830000000000002</v>
      </c>
      <c r="J126" s="461">
        <v>5.0830000000000002</v>
      </c>
      <c r="K126" s="463">
        <v>0</v>
      </c>
      <c r="L126" s="150"/>
      <c r="M126" s="459" t="str">
        <f t="shared" si="1"/>
        <v/>
      </c>
    </row>
    <row r="127" spans="1:13" ht="14.45" customHeight="1" x14ac:dyDescent="0.2">
      <c r="A127" s="464" t="s">
        <v>393</v>
      </c>
      <c r="B127" s="460">
        <v>0</v>
      </c>
      <c r="C127" s="461">
        <v>0</v>
      </c>
      <c r="D127" s="461">
        <v>0</v>
      </c>
      <c r="E127" s="462">
        <v>0</v>
      </c>
      <c r="F127" s="460">
        <v>0</v>
      </c>
      <c r="G127" s="461">
        <v>0</v>
      </c>
      <c r="H127" s="461">
        <v>80.992999999999995</v>
      </c>
      <c r="I127" s="461">
        <v>89.167000000000002</v>
      </c>
      <c r="J127" s="461">
        <v>89.167000000000002</v>
      </c>
      <c r="K127" s="463">
        <v>0</v>
      </c>
      <c r="L127" s="150"/>
      <c r="M127" s="459" t="str">
        <f t="shared" si="1"/>
        <v>X</v>
      </c>
    </row>
    <row r="128" spans="1:13" ht="14.45" customHeight="1" x14ac:dyDescent="0.2">
      <c r="A128" s="464" t="s">
        <v>394</v>
      </c>
      <c r="B128" s="460">
        <v>0</v>
      </c>
      <c r="C128" s="461">
        <v>0</v>
      </c>
      <c r="D128" s="461">
        <v>0</v>
      </c>
      <c r="E128" s="462">
        <v>0</v>
      </c>
      <c r="F128" s="460">
        <v>0</v>
      </c>
      <c r="G128" s="461">
        <v>0</v>
      </c>
      <c r="H128" s="461">
        <v>80.992999999999995</v>
      </c>
      <c r="I128" s="461">
        <v>89.167000000000002</v>
      </c>
      <c r="J128" s="461">
        <v>89.167000000000002</v>
      </c>
      <c r="K128" s="463">
        <v>0</v>
      </c>
      <c r="L128" s="150"/>
      <c r="M128" s="459" t="str">
        <f t="shared" si="1"/>
        <v/>
      </c>
    </row>
    <row r="129" spans="1:13" ht="14.45" customHeight="1" x14ac:dyDescent="0.2">
      <c r="A129" s="464" t="s">
        <v>395</v>
      </c>
      <c r="B129" s="460">
        <v>2.7537276000000004</v>
      </c>
      <c r="C129" s="461">
        <v>0</v>
      </c>
      <c r="D129" s="461">
        <v>-2.7537276000000004</v>
      </c>
      <c r="E129" s="462">
        <v>0</v>
      </c>
      <c r="F129" s="460">
        <v>0</v>
      </c>
      <c r="G129" s="461">
        <v>0</v>
      </c>
      <c r="H129" s="461">
        <v>0</v>
      </c>
      <c r="I129" s="461">
        <v>0</v>
      </c>
      <c r="J129" s="461">
        <v>0</v>
      </c>
      <c r="K129" s="463">
        <v>0</v>
      </c>
      <c r="L129" s="150"/>
      <c r="M129" s="459" t="str">
        <f t="shared" si="1"/>
        <v>X</v>
      </c>
    </row>
    <row r="130" spans="1:13" ht="14.45" customHeight="1" x14ac:dyDescent="0.2">
      <c r="A130" s="464" t="s">
        <v>396</v>
      </c>
      <c r="B130" s="460">
        <v>2.7537276000000004</v>
      </c>
      <c r="C130" s="461">
        <v>0</v>
      </c>
      <c r="D130" s="461">
        <v>-2.7537276000000004</v>
      </c>
      <c r="E130" s="462">
        <v>0</v>
      </c>
      <c r="F130" s="460">
        <v>0</v>
      </c>
      <c r="G130" s="461">
        <v>0</v>
      </c>
      <c r="H130" s="461">
        <v>0</v>
      </c>
      <c r="I130" s="461">
        <v>0</v>
      </c>
      <c r="J130" s="461">
        <v>0</v>
      </c>
      <c r="K130" s="463">
        <v>0</v>
      </c>
      <c r="L130" s="150"/>
      <c r="M130" s="459" t="str">
        <f t="shared" si="1"/>
        <v/>
      </c>
    </row>
    <row r="131" spans="1:13" ht="14.45" customHeight="1" x14ac:dyDescent="0.2">
      <c r="A131" s="464" t="s">
        <v>397</v>
      </c>
      <c r="B131" s="460">
        <v>523.78133310000101</v>
      </c>
      <c r="C131" s="461">
        <v>517.38431000000003</v>
      </c>
      <c r="D131" s="461">
        <v>-6.397023100000979</v>
      </c>
      <c r="E131" s="462">
        <v>0.98778684405925621</v>
      </c>
      <c r="F131" s="460">
        <v>707.07744239999897</v>
      </c>
      <c r="G131" s="461">
        <v>471.38496159999931</v>
      </c>
      <c r="H131" s="461">
        <v>60.634370000000004</v>
      </c>
      <c r="I131" s="461">
        <v>1040.6761200000001</v>
      </c>
      <c r="J131" s="461">
        <v>569.29115840000077</v>
      </c>
      <c r="K131" s="463">
        <v>1.4717993498246573</v>
      </c>
      <c r="L131" s="150"/>
      <c r="M131" s="459" t="str">
        <f t="shared" si="1"/>
        <v/>
      </c>
    </row>
    <row r="132" spans="1:13" ht="14.45" customHeight="1" x14ac:dyDescent="0.2">
      <c r="A132" s="464" t="s">
        <v>398</v>
      </c>
      <c r="B132" s="460">
        <v>513.28591890000098</v>
      </c>
      <c r="C132" s="461">
        <v>472.26351</v>
      </c>
      <c r="D132" s="461">
        <v>-41.022408900000983</v>
      </c>
      <c r="E132" s="462">
        <v>0.92007883444783722</v>
      </c>
      <c r="F132" s="460">
        <v>707.07744239999897</v>
      </c>
      <c r="G132" s="461">
        <v>471.38496159999931</v>
      </c>
      <c r="H132" s="461">
        <v>60.634370000000004</v>
      </c>
      <c r="I132" s="461">
        <v>482.06281000000001</v>
      </c>
      <c r="J132" s="461">
        <v>10.677848400000698</v>
      </c>
      <c r="K132" s="463">
        <v>0.68176805126713902</v>
      </c>
      <c r="L132" s="150"/>
      <c r="M132" s="459" t="str">
        <f t="shared" si="1"/>
        <v/>
      </c>
    </row>
    <row r="133" spans="1:13" ht="14.45" customHeight="1" x14ac:dyDescent="0.2">
      <c r="A133" s="464" t="s">
        <v>399</v>
      </c>
      <c r="B133" s="460">
        <v>513.28591890000098</v>
      </c>
      <c r="C133" s="461">
        <v>472.26351</v>
      </c>
      <c r="D133" s="461">
        <v>-41.022408900000983</v>
      </c>
      <c r="E133" s="462">
        <v>0.92007883444783722</v>
      </c>
      <c r="F133" s="460">
        <v>707.07744239999897</v>
      </c>
      <c r="G133" s="461">
        <v>471.38496159999931</v>
      </c>
      <c r="H133" s="461">
        <v>60.634370000000004</v>
      </c>
      <c r="I133" s="461">
        <v>482.06281000000001</v>
      </c>
      <c r="J133" s="461">
        <v>10.677848400000698</v>
      </c>
      <c r="K133" s="463">
        <v>0.68176805126713902</v>
      </c>
      <c r="L133" s="150"/>
      <c r="M133" s="459" t="str">
        <f t="shared" si="1"/>
        <v>X</v>
      </c>
    </row>
    <row r="134" spans="1:13" ht="14.45" customHeight="1" x14ac:dyDescent="0.2">
      <c r="A134" s="464" t="s">
        <v>400</v>
      </c>
      <c r="B134" s="460">
        <v>354.07940159999998</v>
      </c>
      <c r="C134" s="461">
        <v>301.38486999999998</v>
      </c>
      <c r="D134" s="461">
        <v>-52.694531600000005</v>
      </c>
      <c r="E134" s="462">
        <v>0.85117877130980779</v>
      </c>
      <c r="F134" s="460">
        <v>617.99261039999999</v>
      </c>
      <c r="G134" s="461">
        <v>411.99507360000001</v>
      </c>
      <c r="H134" s="461">
        <v>51.50414</v>
      </c>
      <c r="I134" s="461">
        <v>412.03296999999998</v>
      </c>
      <c r="J134" s="461">
        <v>3.7896399999965524E-2</v>
      </c>
      <c r="K134" s="463">
        <v>0.66672798843550696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401</v>
      </c>
      <c r="B135" s="460">
        <v>131.4389769</v>
      </c>
      <c r="C135" s="461">
        <v>142.89599999999999</v>
      </c>
      <c r="D135" s="461">
        <v>11.457023099999986</v>
      </c>
      <c r="E135" s="462">
        <v>1.0871661007276143</v>
      </c>
      <c r="F135" s="460">
        <v>58.622000399999997</v>
      </c>
      <c r="G135" s="461">
        <v>39.081333600000001</v>
      </c>
      <c r="H135" s="461">
        <v>4.0949999999999998</v>
      </c>
      <c r="I135" s="461">
        <v>42.243000000000002</v>
      </c>
      <c r="J135" s="461">
        <v>3.1616664000000014</v>
      </c>
      <c r="K135" s="463">
        <v>0.72059976991163888</v>
      </c>
      <c r="L135" s="150"/>
      <c r="M135" s="459" t="str">
        <f t="shared" si="2"/>
        <v/>
      </c>
    </row>
    <row r="136" spans="1:13" ht="14.45" customHeight="1" x14ac:dyDescent="0.2">
      <c r="A136" s="464" t="s">
        <v>402</v>
      </c>
      <c r="B136" s="460">
        <v>0</v>
      </c>
      <c r="C136" s="461">
        <v>0</v>
      </c>
      <c r="D136" s="461">
        <v>0</v>
      </c>
      <c r="E136" s="462">
        <v>0</v>
      </c>
      <c r="F136" s="460">
        <v>0</v>
      </c>
      <c r="G136" s="461">
        <v>0</v>
      </c>
      <c r="H136" s="461">
        <v>2.4990000000000001</v>
      </c>
      <c r="I136" s="461">
        <v>7.4969999999999999</v>
      </c>
      <c r="J136" s="461">
        <v>7.4969999999999999</v>
      </c>
      <c r="K136" s="463">
        <v>0</v>
      </c>
      <c r="L136" s="150"/>
      <c r="M136" s="459" t="str">
        <f t="shared" si="2"/>
        <v/>
      </c>
    </row>
    <row r="137" spans="1:13" ht="14.45" customHeight="1" x14ac:dyDescent="0.2">
      <c r="A137" s="464" t="s">
        <v>403</v>
      </c>
      <c r="B137" s="460">
        <v>27.767540400000001</v>
      </c>
      <c r="C137" s="461">
        <v>27.98264</v>
      </c>
      <c r="D137" s="461">
        <v>0.2150995999999985</v>
      </c>
      <c r="E137" s="462">
        <v>1.0077464405165679</v>
      </c>
      <c r="F137" s="460">
        <v>30.462831600000001</v>
      </c>
      <c r="G137" s="461">
        <v>20.308554400000002</v>
      </c>
      <c r="H137" s="461">
        <v>2.5362300000000002</v>
      </c>
      <c r="I137" s="461">
        <v>20.289840000000002</v>
      </c>
      <c r="J137" s="461">
        <v>-1.8714400000000353E-2</v>
      </c>
      <c r="K137" s="463">
        <v>0.66605233112997941</v>
      </c>
      <c r="L137" s="150"/>
      <c r="M137" s="459" t="str">
        <f t="shared" si="2"/>
        <v/>
      </c>
    </row>
    <row r="138" spans="1:13" ht="14.45" customHeight="1" x14ac:dyDescent="0.2">
      <c r="A138" s="464" t="s">
        <v>404</v>
      </c>
      <c r="B138" s="460">
        <v>10.495414199999999</v>
      </c>
      <c r="C138" s="461">
        <v>45.120800000000003</v>
      </c>
      <c r="D138" s="461">
        <v>34.625385800000004</v>
      </c>
      <c r="E138" s="462">
        <v>4.2990966473719547</v>
      </c>
      <c r="F138" s="460">
        <v>0</v>
      </c>
      <c r="G138" s="461">
        <v>0</v>
      </c>
      <c r="H138" s="461">
        <v>0</v>
      </c>
      <c r="I138" s="461">
        <v>558.61331000000007</v>
      </c>
      <c r="J138" s="461">
        <v>558.61331000000007</v>
      </c>
      <c r="K138" s="463">
        <v>0</v>
      </c>
      <c r="L138" s="150"/>
      <c r="M138" s="459" t="str">
        <f t="shared" si="2"/>
        <v/>
      </c>
    </row>
    <row r="139" spans="1:13" ht="14.45" customHeight="1" x14ac:dyDescent="0.2">
      <c r="A139" s="464" t="s">
        <v>405</v>
      </c>
      <c r="B139" s="460">
        <v>0</v>
      </c>
      <c r="C139" s="461">
        <v>6.2919999999999998</v>
      </c>
      <c r="D139" s="461">
        <v>6.2919999999999998</v>
      </c>
      <c r="E139" s="462">
        <v>0</v>
      </c>
      <c r="F139" s="460">
        <v>0</v>
      </c>
      <c r="G139" s="461">
        <v>0</v>
      </c>
      <c r="H139" s="461">
        <v>0</v>
      </c>
      <c r="I139" s="461">
        <v>270.49531000000002</v>
      </c>
      <c r="J139" s="461">
        <v>270.49531000000002</v>
      </c>
      <c r="K139" s="463">
        <v>0</v>
      </c>
      <c r="L139" s="150"/>
      <c r="M139" s="459" t="str">
        <f t="shared" si="2"/>
        <v>X</v>
      </c>
    </row>
    <row r="140" spans="1:13" ht="14.45" customHeight="1" x14ac:dyDescent="0.2">
      <c r="A140" s="464" t="s">
        <v>406</v>
      </c>
      <c r="B140" s="460">
        <v>0</v>
      </c>
      <c r="C140" s="461">
        <v>6.2919999999999998</v>
      </c>
      <c r="D140" s="461">
        <v>6.2919999999999998</v>
      </c>
      <c r="E140" s="462">
        <v>0</v>
      </c>
      <c r="F140" s="460">
        <v>0</v>
      </c>
      <c r="G140" s="461">
        <v>0</v>
      </c>
      <c r="H140" s="461">
        <v>0</v>
      </c>
      <c r="I140" s="461">
        <v>270.49531000000002</v>
      </c>
      <c r="J140" s="461">
        <v>270.49531000000002</v>
      </c>
      <c r="K140" s="463">
        <v>0</v>
      </c>
      <c r="L140" s="150"/>
      <c r="M140" s="459" t="str">
        <f t="shared" si="2"/>
        <v/>
      </c>
    </row>
    <row r="141" spans="1:13" ht="14.45" customHeight="1" x14ac:dyDescent="0.2">
      <c r="A141" s="464" t="s">
        <v>407</v>
      </c>
      <c r="B141" s="460">
        <v>0</v>
      </c>
      <c r="C141" s="461">
        <v>0</v>
      </c>
      <c r="D141" s="461">
        <v>0</v>
      </c>
      <c r="E141" s="462">
        <v>0</v>
      </c>
      <c r="F141" s="460">
        <v>0</v>
      </c>
      <c r="G141" s="461">
        <v>0</v>
      </c>
      <c r="H141" s="461">
        <v>0</v>
      </c>
      <c r="I141" s="461">
        <v>90.403000000000006</v>
      </c>
      <c r="J141" s="461">
        <v>90.403000000000006</v>
      </c>
      <c r="K141" s="463">
        <v>0</v>
      </c>
      <c r="L141" s="150"/>
      <c r="M141" s="459" t="str">
        <f t="shared" si="2"/>
        <v>X</v>
      </c>
    </row>
    <row r="142" spans="1:13" ht="14.45" customHeight="1" x14ac:dyDescent="0.2">
      <c r="A142" s="464" t="s">
        <v>408</v>
      </c>
      <c r="B142" s="460">
        <v>0</v>
      </c>
      <c r="C142" s="461">
        <v>0</v>
      </c>
      <c r="D142" s="461">
        <v>0</v>
      </c>
      <c r="E142" s="462">
        <v>0</v>
      </c>
      <c r="F142" s="460">
        <v>0</v>
      </c>
      <c r="G142" s="461">
        <v>0</v>
      </c>
      <c r="H142" s="461">
        <v>0</v>
      </c>
      <c r="I142" s="461">
        <v>39.280500000000004</v>
      </c>
      <c r="J142" s="461">
        <v>39.280500000000004</v>
      </c>
      <c r="K142" s="463">
        <v>0</v>
      </c>
      <c r="L142" s="150"/>
      <c r="M142" s="459" t="str">
        <f t="shared" si="2"/>
        <v/>
      </c>
    </row>
    <row r="143" spans="1:13" ht="14.45" customHeight="1" x14ac:dyDescent="0.2">
      <c r="A143" s="464" t="s">
        <v>409</v>
      </c>
      <c r="B143" s="460">
        <v>0</v>
      </c>
      <c r="C143" s="461">
        <v>0</v>
      </c>
      <c r="D143" s="461">
        <v>0</v>
      </c>
      <c r="E143" s="462">
        <v>0</v>
      </c>
      <c r="F143" s="460">
        <v>0</v>
      </c>
      <c r="G143" s="461">
        <v>0</v>
      </c>
      <c r="H143" s="461">
        <v>0</v>
      </c>
      <c r="I143" s="461">
        <v>51.122500000000002</v>
      </c>
      <c r="J143" s="461">
        <v>51.122500000000002</v>
      </c>
      <c r="K143" s="463">
        <v>0</v>
      </c>
      <c r="L143" s="150"/>
      <c r="M143" s="459" t="str">
        <f t="shared" si="2"/>
        <v/>
      </c>
    </row>
    <row r="144" spans="1:13" ht="14.45" customHeight="1" x14ac:dyDescent="0.2">
      <c r="A144" s="464" t="s">
        <v>410</v>
      </c>
      <c r="B144" s="460">
        <v>10.495414199999999</v>
      </c>
      <c r="C144" s="461">
        <v>4.4165000000000001</v>
      </c>
      <c r="D144" s="461">
        <v>-6.0789141999999989</v>
      </c>
      <c r="E144" s="462">
        <v>0.42080283024942461</v>
      </c>
      <c r="F144" s="460">
        <v>0</v>
      </c>
      <c r="G144" s="461">
        <v>0</v>
      </c>
      <c r="H144" s="461">
        <v>0</v>
      </c>
      <c r="I144" s="461">
        <v>0</v>
      </c>
      <c r="J144" s="461">
        <v>0</v>
      </c>
      <c r="K144" s="463">
        <v>0</v>
      </c>
      <c r="L144" s="150"/>
      <c r="M144" s="459" t="str">
        <f t="shared" si="2"/>
        <v>X</v>
      </c>
    </row>
    <row r="145" spans="1:13" ht="14.45" customHeight="1" x14ac:dyDescent="0.2">
      <c r="A145" s="464" t="s">
        <v>411</v>
      </c>
      <c r="B145" s="460">
        <v>10.495414199999999</v>
      </c>
      <c r="C145" s="461">
        <v>4.4165000000000001</v>
      </c>
      <c r="D145" s="461">
        <v>-6.0789141999999989</v>
      </c>
      <c r="E145" s="462">
        <v>0.42080283024942461</v>
      </c>
      <c r="F145" s="460">
        <v>0</v>
      </c>
      <c r="G145" s="461">
        <v>0</v>
      </c>
      <c r="H145" s="461">
        <v>0</v>
      </c>
      <c r="I145" s="461">
        <v>0</v>
      </c>
      <c r="J145" s="461">
        <v>0</v>
      </c>
      <c r="K145" s="463">
        <v>0</v>
      </c>
      <c r="L145" s="150"/>
      <c r="M145" s="459" t="str">
        <f t="shared" si="2"/>
        <v/>
      </c>
    </row>
    <row r="146" spans="1:13" ht="14.45" customHeight="1" x14ac:dyDescent="0.2">
      <c r="A146" s="464" t="s">
        <v>412</v>
      </c>
      <c r="B146" s="460">
        <v>0</v>
      </c>
      <c r="C146" s="461">
        <v>34.412300000000002</v>
      </c>
      <c r="D146" s="461">
        <v>34.412300000000002</v>
      </c>
      <c r="E146" s="462">
        <v>0</v>
      </c>
      <c r="F146" s="460">
        <v>0</v>
      </c>
      <c r="G146" s="461">
        <v>0</v>
      </c>
      <c r="H146" s="461">
        <v>0</v>
      </c>
      <c r="I146" s="461">
        <v>197.715</v>
      </c>
      <c r="J146" s="461">
        <v>197.715</v>
      </c>
      <c r="K146" s="463">
        <v>0</v>
      </c>
      <c r="L146" s="150"/>
      <c r="M146" s="459" t="str">
        <f t="shared" si="2"/>
        <v>X</v>
      </c>
    </row>
    <row r="147" spans="1:13" ht="14.45" customHeight="1" x14ac:dyDescent="0.2">
      <c r="A147" s="464" t="s">
        <v>413</v>
      </c>
      <c r="B147" s="460">
        <v>0</v>
      </c>
      <c r="C147" s="461">
        <v>34.412300000000002</v>
      </c>
      <c r="D147" s="461">
        <v>34.412300000000002</v>
      </c>
      <c r="E147" s="462">
        <v>0</v>
      </c>
      <c r="F147" s="460">
        <v>0</v>
      </c>
      <c r="G147" s="461">
        <v>0</v>
      </c>
      <c r="H147" s="461">
        <v>0</v>
      </c>
      <c r="I147" s="461">
        <v>197.715</v>
      </c>
      <c r="J147" s="461">
        <v>197.715</v>
      </c>
      <c r="K147" s="463">
        <v>0</v>
      </c>
      <c r="L147" s="150"/>
      <c r="M147" s="459" t="str">
        <f t="shared" si="2"/>
        <v/>
      </c>
    </row>
    <row r="148" spans="1:13" ht="14.45" customHeight="1" x14ac:dyDescent="0.2">
      <c r="A148" s="464" t="s">
        <v>414</v>
      </c>
      <c r="B148" s="460">
        <v>5267.0837640999998</v>
      </c>
      <c r="C148" s="461">
        <v>11245.058359999999</v>
      </c>
      <c r="D148" s="461">
        <v>5977.9745958999993</v>
      </c>
      <c r="E148" s="462">
        <v>2.1349685829273062</v>
      </c>
      <c r="F148" s="460">
        <v>11990.3438379</v>
      </c>
      <c r="G148" s="461">
        <v>7993.5625585999996</v>
      </c>
      <c r="H148" s="461">
        <v>10081.146480000001</v>
      </c>
      <c r="I148" s="461">
        <v>63500.221709999998</v>
      </c>
      <c r="J148" s="461">
        <v>55506.659151399996</v>
      </c>
      <c r="K148" s="463">
        <v>5.2959466858059248</v>
      </c>
      <c r="L148" s="150"/>
      <c r="M148" s="459" t="str">
        <f t="shared" si="2"/>
        <v/>
      </c>
    </row>
    <row r="149" spans="1:13" ht="14.45" customHeight="1" x14ac:dyDescent="0.2">
      <c r="A149" s="464" t="s">
        <v>415</v>
      </c>
      <c r="B149" s="460">
        <v>5263.5263193000001</v>
      </c>
      <c r="C149" s="461">
        <v>10032.31936</v>
      </c>
      <c r="D149" s="461">
        <v>4768.7930406999994</v>
      </c>
      <c r="E149" s="462">
        <v>1.9060072566207296</v>
      </c>
      <c r="F149" s="460">
        <v>11990.3438379</v>
      </c>
      <c r="G149" s="461">
        <v>7993.5625585999996</v>
      </c>
      <c r="H149" s="461">
        <v>10071.146369999999</v>
      </c>
      <c r="I149" s="461">
        <v>62350.648049999996</v>
      </c>
      <c r="J149" s="461">
        <v>54357.085491399994</v>
      </c>
      <c r="K149" s="463">
        <v>5.2000717321314234</v>
      </c>
      <c r="L149" s="150"/>
      <c r="M149" s="459" t="str">
        <f t="shared" si="2"/>
        <v/>
      </c>
    </row>
    <row r="150" spans="1:13" ht="14.45" customHeight="1" x14ac:dyDescent="0.2">
      <c r="A150" s="464" t="s">
        <v>416</v>
      </c>
      <c r="B150" s="460">
        <v>5263.5263193000001</v>
      </c>
      <c r="C150" s="461">
        <v>10032.31936</v>
      </c>
      <c r="D150" s="461">
        <v>4768.7930406999994</v>
      </c>
      <c r="E150" s="462">
        <v>1.9060072566207296</v>
      </c>
      <c r="F150" s="460">
        <v>11990.3438379</v>
      </c>
      <c r="G150" s="461">
        <v>7993.5625585999996</v>
      </c>
      <c r="H150" s="461">
        <v>10071.146369999999</v>
      </c>
      <c r="I150" s="461">
        <v>62350.648049999996</v>
      </c>
      <c r="J150" s="461">
        <v>54357.085491399994</v>
      </c>
      <c r="K150" s="463">
        <v>5.2000717321314234</v>
      </c>
      <c r="L150" s="150"/>
      <c r="M150" s="459" t="str">
        <f t="shared" si="2"/>
        <v/>
      </c>
    </row>
    <row r="151" spans="1:13" ht="14.45" customHeight="1" x14ac:dyDescent="0.2">
      <c r="A151" s="464" t="s">
        <v>417</v>
      </c>
      <c r="B151" s="460">
        <v>5263.5263193000001</v>
      </c>
      <c r="C151" s="461">
        <v>5890.3242900000005</v>
      </c>
      <c r="D151" s="461">
        <v>626.79797070000041</v>
      </c>
      <c r="E151" s="462">
        <v>1.1190832785240747</v>
      </c>
      <c r="F151" s="460">
        <v>7903.1971622000001</v>
      </c>
      <c r="G151" s="461">
        <v>5268.7981081333337</v>
      </c>
      <c r="H151" s="461">
        <v>866.93720999999994</v>
      </c>
      <c r="I151" s="461">
        <v>4904.9141</v>
      </c>
      <c r="J151" s="461">
        <v>-363.88400813333374</v>
      </c>
      <c r="K151" s="463">
        <v>0.62062403345567396</v>
      </c>
      <c r="L151" s="150"/>
      <c r="M151" s="459" t="str">
        <f t="shared" si="2"/>
        <v>X</v>
      </c>
    </row>
    <row r="152" spans="1:13" ht="14.45" customHeight="1" x14ac:dyDescent="0.2">
      <c r="A152" s="464" t="s">
        <v>418</v>
      </c>
      <c r="B152" s="460">
        <v>3914.0439032999998</v>
      </c>
      <c r="C152" s="461">
        <v>4967.7183499999992</v>
      </c>
      <c r="D152" s="461">
        <v>1053.6744466999994</v>
      </c>
      <c r="E152" s="462">
        <v>1.2692035329015159</v>
      </c>
      <c r="F152" s="460">
        <v>6337.0234612999993</v>
      </c>
      <c r="G152" s="461">
        <v>4224.6823075333332</v>
      </c>
      <c r="H152" s="461">
        <v>356.97683000000001</v>
      </c>
      <c r="I152" s="461">
        <v>2960.0397499999999</v>
      </c>
      <c r="J152" s="461">
        <v>-1264.6425575333333</v>
      </c>
      <c r="K152" s="463">
        <v>0.46710253924052331</v>
      </c>
      <c r="L152" s="150"/>
      <c r="M152" s="459" t="str">
        <f t="shared" si="2"/>
        <v/>
      </c>
    </row>
    <row r="153" spans="1:13" ht="14.45" customHeight="1" x14ac:dyDescent="0.2">
      <c r="A153" s="464" t="s">
        <v>419</v>
      </c>
      <c r="B153" s="460">
        <v>0</v>
      </c>
      <c r="C153" s="461">
        <v>1.5813599999999999</v>
      </c>
      <c r="D153" s="461">
        <v>1.5813599999999999</v>
      </c>
      <c r="E153" s="462">
        <v>0</v>
      </c>
      <c r="F153" s="460">
        <v>0</v>
      </c>
      <c r="G153" s="461">
        <v>0</v>
      </c>
      <c r="H153" s="461">
        <v>0</v>
      </c>
      <c r="I153" s="461">
        <v>0</v>
      </c>
      <c r="J153" s="461">
        <v>0</v>
      </c>
      <c r="K153" s="463">
        <v>0</v>
      </c>
      <c r="L153" s="150"/>
      <c r="M153" s="459" t="str">
        <f t="shared" si="2"/>
        <v/>
      </c>
    </row>
    <row r="154" spans="1:13" ht="14.45" customHeight="1" x14ac:dyDescent="0.2">
      <c r="A154" s="464" t="s">
        <v>420</v>
      </c>
      <c r="B154" s="460">
        <v>0</v>
      </c>
      <c r="C154" s="461">
        <v>2.2480000000000002</v>
      </c>
      <c r="D154" s="461">
        <v>2.2480000000000002</v>
      </c>
      <c r="E154" s="462">
        <v>0</v>
      </c>
      <c r="F154" s="460">
        <v>0</v>
      </c>
      <c r="G154" s="461">
        <v>0</v>
      </c>
      <c r="H154" s="461">
        <v>0</v>
      </c>
      <c r="I154" s="461">
        <v>0</v>
      </c>
      <c r="J154" s="461">
        <v>0</v>
      </c>
      <c r="K154" s="463">
        <v>0</v>
      </c>
      <c r="L154" s="150"/>
      <c r="M154" s="459" t="str">
        <f t="shared" si="2"/>
        <v/>
      </c>
    </row>
    <row r="155" spans="1:13" ht="14.45" customHeight="1" x14ac:dyDescent="0.2">
      <c r="A155" s="464" t="s">
        <v>421</v>
      </c>
      <c r="B155" s="460">
        <v>54.967237999999995</v>
      </c>
      <c r="C155" s="461">
        <v>31.192619999999998</v>
      </c>
      <c r="D155" s="461">
        <v>-23.774617999999997</v>
      </c>
      <c r="E155" s="462">
        <v>0.56747657577410027</v>
      </c>
      <c r="F155" s="460">
        <v>39.7553743</v>
      </c>
      <c r="G155" s="461">
        <v>26.503582866666665</v>
      </c>
      <c r="H155" s="461">
        <v>4.8113900000000003</v>
      </c>
      <c r="I155" s="461">
        <v>22.696619999999999</v>
      </c>
      <c r="J155" s="461">
        <v>-3.8069628666666659</v>
      </c>
      <c r="K155" s="463">
        <v>0.57090696288577014</v>
      </c>
      <c r="L155" s="150"/>
      <c r="M155" s="459" t="str">
        <f t="shared" si="2"/>
        <v/>
      </c>
    </row>
    <row r="156" spans="1:13" ht="14.45" customHeight="1" x14ac:dyDescent="0.2">
      <c r="A156" s="464" t="s">
        <v>422</v>
      </c>
      <c r="B156" s="460">
        <v>1294.5151780000001</v>
      </c>
      <c r="C156" s="461">
        <v>887.58395999999993</v>
      </c>
      <c r="D156" s="461">
        <v>-406.93121800000017</v>
      </c>
      <c r="E156" s="462">
        <v>0.68564971279154818</v>
      </c>
      <c r="F156" s="460">
        <v>1526.4183266</v>
      </c>
      <c r="G156" s="461">
        <v>1017.6122177333333</v>
      </c>
      <c r="H156" s="461">
        <v>505.14898999999997</v>
      </c>
      <c r="I156" s="461">
        <v>1922.1777299999999</v>
      </c>
      <c r="J156" s="461">
        <v>904.56551226666659</v>
      </c>
      <c r="K156" s="463">
        <v>1.2592732257621204</v>
      </c>
      <c r="L156" s="150"/>
      <c r="M156" s="459" t="str">
        <f t="shared" si="2"/>
        <v/>
      </c>
    </row>
    <row r="157" spans="1:13" ht="14.45" customHeight="1" x14ac:dyDescent="0.2">
      <c r="A157" s="464" t="s">
        <v>423</v>
      </c>
      <c r="B157" s="460">
        <v>0</v>
      </c>
      <c r="C157" s="461">
        <v>3.40659</v>
      </c>
      <c r="D157" s="461">
        <v>3.40659</v>
      </c>
      <c r="E157" s="462">
        <v>0</v>
      </c>
      <c r="F157" s="460">
        <v>2.1251853999999999</v>
      </c>
      <c r="G157" s="461">
        <v>1.4167902666666665</v>
      </c>
      <c r="H157" s="461">
        <v>13.80536</v>
      </c>
      <c r="I157" s="461">
        <v>48.873559999999998</v>
      </c>
      <c r="J157" s="461">
        <v>47.456769733333331</v>
      </c>
      <c r="K157" s="463">
        <v>22.99731590476765</v>
      </c>
      <c r="L157" s="150"/>
      <c r="M157" s="459" t="str">
        <f t="shared" si="2"/>
        <v>X</v>
      </c>
    </row>
    <row r="158" spans="1:13" ht="14.45" customHeight="1" x14ac:dyDescent="0.2">
      <c r="A158" s="464" t="s">
        <v>424</v>
      </c>
      <c r="B158" s="460">
        <v>0</v>
      </c>
      <c r="C158" s="461">
        <v>0.24662000000000001</v>
      </c>
      <c r="D158" s="461">
        <v>0.24662000000000001</v>
      </c>
      <c r="E158" s="462">
        <v>0</v>
      </c>
      <c r="F158" s="460">
        <v>0</v>
      </c>
      <c r="G158" s="461">
        <v>0</v>
      </c>
      <c r="H158" s="461">
        <v>3.9355500000000001</v>
      </c>
      <c r="I158" s="461">
        <v>12.00934</v>
      </c>
      <c r="J158" s="461">
        <v>12.00934</v>
      </c>
      <c r="K158" s="463">
        <v>0</v>
      </c>
      <c r="L158" s="150"/>
      <c r="M158" s="459" t="str">
        <f t="shared" si="2"/>
        <v/>
      </c>
    </row>
    <row r="159" spans="1:13" ht="14.45" customHeight="1" x14ac:dyDescent="0.2">
      <c r="A159" s="464" t="s">
        <v>425</v>
      </c>
      <c r="B159" s="460">
        <v>0</v>
      </c>
      <c r="C159" s="461">
        <v>3.1599699999999999</v>
      </c>
      <c r="D159" s="461">
        <v>3.1599699999999999</v>
      </c>
      <c r="E159" s="462">
        <v>0</v>
      </c>
      <c r="F159" s="460">
        <v>2.1251853999999999</v>
      </c>
      <c r="G159" s="461">
        <v>1.4167902666666665</v>
      </c>
      <c r="H159" s="461">
        <v>9.8698099999999993</v>
      </c>
      <c r="I159" s="461">
        <v>36.864220000000003</v>
      </c>
      <c r="J159" s="461">
        <v>35.447429733333337</v>
      </c>
      <c r="K159" s="463">
        <v>17.34635481685504</v>
      </c>
      <c r="L159" s="150"/>
      <c r="M159" s="459" t="str">
        <f t="shared" si="2"/>
        <v/>
      </c>
    </row>
    <row r="160" spans="1:13" ht="14.45" customHeight="1" x14ac:dyDescent="0.2">
      <c r="A160" s="464" t="s">
        <v>426</v>
      </c>
      <c r="B160" s="460">
        <v>0</v>
      </c>
      <c r="C160" s="461">
        <v>0</v>
      </c>
      <c r="D160" s="461">
        <v>0</v>
      </c>
      <c r="E160" s="462">
        <v>0</v>
      </c>
      <c r="F160" s="460">
        <v>0</v>
      </c>
      <c r="G160" s="461">
        <v>0</v>
      </c>
      <c r="H160" s="461">
        <v>-0.26751999999999998</v>
      </c>
      <c r="I160" s="461">
        <v>-0.26751999999999998</v>
      </c>
      <c r="J160" s="461">
        <v>-0.26751999999999998</v>
      </c>
      <c r="K160" s="463">
        <v>0</v>
      </c>
      <c r="L160" s="150"/>
      <c r="M160" s="459" t="str">
        <f t="shared" si="2"/>
        <v>X</v>
      </c>
    </row>
    <row r="161" spans="1:13" ht="14.45" customHeight="1" x14ac:dyDescent="0.2">
      <c r="A161" s="464" t="s">
        <v>427</v>
      </c>
      <c r="B161" s="460">
        <v>0</v>
      </c>
      <c r="C161" s="461">
        <v>0</v>
      </c>
      <c r="D161" s="461">
        <v>0</v>
      </c>
      <c r="E161" s="462">
        <v>0</v>
      </c>
      <c r="F161" s="460">
        <v>0</v>
      </c>
      <c r="G161" s="461">
        <v>0</v>
      </c>
      <c r="H161" s="461">
        <v>-0.26751999999999998</v>
      </c>
      <c r="I161" s="461">
        <v>-0.26751999999999998</v>
      </c>
      <c r="J161" s="461">
        <v>-0.26751999999999998</v>
      </c>
      <c r="K161" s="463">
        <v>0</v>
      </c>
      <c r="L161" s="150"/>
      <c r="M161" s="459" t="str">
        <f t="shared" si="2"/>
        <v/>
      </c>
    </row>
    <row r="162" spans="1:13" ht="14.45" customHeight="1" x14ac:dyDescent="0.2">
      <c r="A162" s="464" t="s">
        <v>428</v>
      </c>
      <c r="B162" s="460">
        <v>0</v>
      </c>
      <c r="C162" s="461">
        <v>3918.7940899999999</v>
      </c>
      <c r="D162" s="461">
        <v>3918.7940899999999</v>
      </c>
      <c r="E162" s="462">
        <v>0</v>
      </c>
      <c r="F162" s="460">
        <v>4085.0214903000001</v>
      </c>
      <c r="G162" s="461">
        <v>2723.3476602000001</v>
      </c>
      <c r="H162" s="461">
        <v>9108.1187499999996</v>
      </c>
      <c r="I162" s="461">
        <v>57300.982530000001</v>
      </c>
      <c r="J162" s="461">
        <v>54577.6348698</v>
      </c>
      <c r="K162" s="463">
        <v>14.027094512492239</v>
      </c>
      <c r="L162" s="150"/>
      <c r="M162" s="459" t="str">
        <f t="shared" si="2"/>
        <v>X</v>
      </c>
    </row>
    <row r="163" spans="1:13" ht="14.45" customHeight="1" x14ac:dyDescent="0.2">
      <c r="A163" s="464" t="s">
        <v>429</v>
      </c>
      <c r="B163" s="460">
        <v>0</v>
      </c>
      <c r="C163" s="461">
        <v>3918.7940899999999</v>
      </c>
      <c r="D163" s="461">
        <v>3918.7940899999999</v>
      </c>
      <c r="E163" s="462">
        <v>0</v>
      </c>
      <c r="F163" s="460">
        <v>4085.0214903000001</v>
      </c>
      <c r="G163" s="461">
        <v>2723.3476602000001</v>
      </c>
      <c r="H163" s="461">
        <v>9108.1187499999996</v>
      </c>
      <c r="I163" s="461">
        <v>57300.982530000001</v>
      </c>
      <c r="J163" s="461">
        <v>54577.6348698</v>
      </c>
      <c r="K163" s="463">
        <v>14.027094512492239</v>
      </c>
      <c r="L163" s="150"/>
      <c r="M163" s="459" t="str">
        <f t="shared" si="2"/>
        <v/>
      </c>
    </row>
    <row r="164" spans="1:13" ht="14.45" customHeight="1" x14ac:dyDescent="0.2">
      <c r="A164" s="464" t="s">
        <v>430</v>
      </c>
      <c r="B164" s="460">
        <v>0</v>
      </c>
      <c r="C164" s="461">
        <v>219.79439000000002</v>
      </c>
      <c r="D164" s="461">
        <v>219.79439000000002</v>
      </c>
      <c r="E164" s="462">
        <v>0</v>
      </c>
      <c r="F164" s="460">
        <v>0</v>
      </c>
      <c r="G164" s="461">
        <v>0</v>
      </c>
      <c r="H164" s="461">
        <v>82.552570000000003</v>
      </c>
      <c r="I164" s="461">
        <v>96.145380000000003</v>
      </c>
      <c r="J164" s="461">
        <v>96.145380000000003</v>
      </c>
      <c r="K164" s="463">
        <v>0</v>
      </c>
      <c r="L164" s="150"/>
      <c r="M164" s="459" t="str">
        <f t="shared" si="2"/>
        <v>X</v>
      </c>
    </row>
    <row r="165" spans="1:13" ht="14.45" customHeight="1" x14ac:dyDescent="0.2">
      <c r="A165" s="464" t="s">
        <v>431</v>
      </c>
      <c r="B165" s="460">
        <v>0</v>
      </c>
      <c r="C165" s="461">
        <v>219.79439000000002</v>
      </c>
      <c r="D165" s="461">
        <v>219.79439000000002</v>
      </c>
      <c r="E165" s="462">
        <v>0</v>
      </c>
      <c r="F165" s="460">
        <v>0</v>
      </c>
      <c r="G165" s="461">
        <v>0</v>
      </c>
      <c r="H165" s="461">
        <v>82.552570000000003</v>
      </c>
      <c r="I165" s="461">
        <v>96.145380000000003</v>
      </c>
      <c r="J165" s="461">
        <v>96.145380000000003</v>
      </c>
      <c r="K165" s="463">
        <v>0</v>
      </c>
      <c r="L165" s="150"/>
      <c r="M165" s="459" t="str">
        <f t="shared" si="2"/>
        <v/>
      </c>
    </row>
    <row r="166" spans="1:13" ht="14.45" customHeight="1" x14ac:dyDescent="0.2">
      <c r="A166" s="464" t="s">
        <v>432</v>
      </c>
      <c r="B166" s="460">
        <v>3.5574448000000003</v>
      </c>
      <c r="C166" s="461">
        <v>367.41865999999999</v>
      </c>
      <c r="D166" s="461">
        <v>363.8612152</v>
      </c>
      <c r="E166" s="462">
        <v>103.2816194365124</v>
      </c>
      <c r="F166" s="460">
        <v>0</v>
      </c>
      <c r="G166" s="461">
        <v>0</v>
      </c>
      <c r="H166" s="461">
        <v>10.000110000000001</v>
      </c>
      <c r="I166" s="461">
        <v>15.00517</v>
      </c>
      <c r="J166" s="461">
        <v>15.00517</v>
      </c>
      <c r="K166" s="463">
        <v>0</v>
      </c>
      <c r="L166" s="150"/>
      <c r="M166" s="459" t="str">
        <f t="shared" si="2"/>
        <v/>
      </c>
    </row>
    <row r="167" spans="1:13" ht="14.45" customHeight="1" x14ac:dyDescent="0.2">
      <c r="A167" s="464" t="s">
        <v>433</v>
      </c>
      <c r="B167" s="460">
        <v>0</v>
      </c>
      <c r="C167" s="461">
        <v>367.39</v>
      </c>
      <c r="D167" s="461">
        <v>367.39</v>
      </c>
      <c r="E167" s="462">
        <v>0</v>
      </c>
      <c r="F167" s="460">
        <v>0</v>
      </c>
      <c r="G167" s="461">
        <v>0</v>
      </c>
      <c r="H167" s="461">
        <v>10</v>
      </c>
      <c r="I167" s="461">
        <v>15</v>
      </c>
      <c r="J167" s="461">
        <v>15</v>
      </c>
      <c r="K167" s="463">
        <v>0</v>
      </c>
      <c r="L167" s="150"/>
      <c r="M167" s="459" t="str">
        <f t="shared" si="2"/>
        <v/>
      </c>
    </row>
    <row r="168" spans="1:13" ht="14.45" customHeight="1" x14ac:dyDescent="0.2">
      <c r="A168" s="464" t="s">
        <v>434</v>
      </c>
      <c r="B168" s="460">
        <v>0</v>
      </c>
      <c r="C168" s="461">
        <v>367.39</v>
      </c>
      <c r="D168" s="461">
        <v>367.39</v>
      </c>
      <c r="E168" s="462">
        <v>0</v>
      </c>
      <c r="F168" s="460">
        <v>0</v>
      </c>
      <c r="G168" s="461">
        <v>0</v>
      </c>
      <c r="H168" s="461">
        <v>10</v>
      </c>
      <c r="I168" s="461">
        <v>15</v>
      </c>
      <c r="J168" s="461">
        <v>15</v>
      </c>
      <c r="K168" s="463">
        <v>0</v>
      </c>
      <c r="L168" s="150"/>
      <c r="M168" s="459" t="str">
        <f t="shared" si="2"/>
        <v>X</v>
      </c>
    </row>
    <row r="169" spans="1:13" ht="14.45" customHeight="1" x14ac:dyDescent="0.2">
      <c r="A169" s="464" t="s">
        <v>435</v>
      </c>
      <c r="B169" s="460">
        <v>0</v>
      </c>
      <c r="C169" s="461">
        <v>25</v>
      </c>
      <c r="D169" s="461">
        <v>25</v>
      </c>
      <c r="E169" s="462">
        <v>0</v>
      </c>
      <c r="F169" s="460">
        <v>0</v>
      </c>
      <c r="G169" s="461">
        <v>0</v>
      </c>
      <c r="H169" s="461">
        <v>10</v>
      </c>
      <c r="I169" s="461">
        <v>15</v>
      </c>
      <c r="J169" s="461">
        <v>15</v>
      </c>
      <c r="K169" s="463">
        <v>0</v>
      </c>
      <c r="L169" s="150"/>
      <c r="M169" s="459" t="str">
        <f t="shared" si="2"/>
        <v/>
      </c>
    </row>
    <row r="170" spans="1:13" ht="14.45" customHeight="1" x14ac:dyDescent="0.2">
      <c r="A170" s="464" t="s">
        <v>436</v>
      </c>
      <c r="B170" s="460">
        <v>0</v>
      </c>
      <c r="C170" s="461">
        <v>342.39</v>
      </c>
      <c r="D170" s="461">
        <v>342.39</v>
      </c>
      <c r="E170" s="462">
        <v>0</v>
      </c>
      <c r="F170" s="460">
        <v>0</v>
      </c>
      <c r="G170" s="461">
        <v>0</v>
      </c>
      <c r="H170" s="461">
        <v>0</v>
      </c>
      <c r="I170" s="461">
        <v>0</v>
      </c>
      <c r="J170" s="461">
        <v>0</v>
      </c>
      <c r="K170" s="463">
        <v>0</v>
      </c>
      <c r="L170" s="150"/>
      <c r="M170" s="459" t="str">
        <f t="shared" si="2"/>
        <v/>
      </c>
    </row>
    <row r="171" spans="1:13" ht="14.45" customHeight="1" x14ac:dyDescent="0.2">
      <c r="A171" s="464" t="s">
        <v>437</v>
      </c>
      <c r="B171" s="460">
        <v>3.5574448000000003</v>
      </c>
      <c r="C171" s="461">
        <v>2.8660000000000001E-2</v>
      </c>
      <c r="D171" s="461">
        <v>-3.5287848000000004</v>
      </c>
      <c r="E171" s="462">
        <v>8.056344261476665E-3</v>
      </c>
      <c r="F171" s="460">
        <v>0</v>
      </c>
      <c r="G171" s="461">
        <v>0</v>
      </c>
      <c r="H171" s="461">
        <v>1.1E-4</v>
      </c>
      <c r="I171" s="461">
        <v>5.1700000000000001E-3</v>
      </c>
      <c r="J171" s="461">
        <v>5.1700000000000001E-3</v>
      </c>
      <c r="K171" s="463">
        <v>0</v>
      </c>
      <c r="L171" s="150"/>
      <c r="M171" s="459" t="str">
        <f t="shared" si="2"/>
        <v/>
      </c>
    </row>
    <row r="172" spans="1:13" ht="14.45" customHeight="1" x14ac:dyDescent="0.2">
      <c r="A172" s="464" t="s">
        <v>438</v>
      </c>
      <c r="B172" s="460">
        <v>0</v>
      </c>
      <c r="C172" s="461">
        <v>2.8660000000000001E-2</v>
      </c>
      <c r="D172" s="461">
        <v>2.8660000000000001E-2</v>
      </c>
      <c r="E172" s="462">
        <v>0</v>
      </c>
      <c r="F172" s="460">
        <v>0</v>
      </c>
      <c r="G172" s="461">
        <v>0</v>
      </c>
      <c r="H172" s="461">
        <v>1.1E-4</v>
      </c>
      <c r="I172" s="461">
        <v>5.1700000000000001E-3</v>
      </c>
      <c r="J172" s="461">
        <v>5.1700000000000001E-3</v>
      </c>
      <c r="K172" s="463">
        <v>0</v>
      </c>
      <c r="L172" s="150"/>
      <c r="M172" s="459" t="str">
        <f t="shared" si="2"/>
        <v>X</v>
      </c>
    </row>
    <row r="173" spans="1:13" ht="14.45" customHeight="1" x14ac:dyDescent="0.2">
      <c r="A173" s="464" t="s">
        <v>439</v>
      </c>
      <c r="B173" s="460">
        <v>0</v>
      </c>
      <c r="C173" s="461">
        <v>2.8660000000000001E-2</v>
      </c>
      <c r="D173" s="461">
        <v>2.8660000000000001E-2</v>
      </c>
      <c r="E173" s="462">
        <v>0</v>
      </c>
      <c r="F173" s="460">
        <v>0</v>
      </c>
      <c r="G173" s="461">
        <v>0</v>
      </c>
      <c r="H173" s="461">
        <v>1.1E-4</v>
      </c>
      <c r="I173" s="461">
        <v>5.1700000000000001E-3</v>
      </c>
      <c r="J173" s="461">
        <v>5.1700000000000001E-3</v>
      </c>
      <c r="K173" s="463">
        <v>0</v>
      </c>
      <c r="L173" s="150"/>
      <c r="M173" s="459" t="str">
        <f t="shared" si="2"/>
        <v/>
      </c>
    </row>
    <row r="174" spans="1:13" ht="14.45" customHeight="1" x14ac:dyDescent="0.2">
      <c r="A174" s="464" t="s">
        <v>440</v>
      </c>
      <c r="B174" s="460">
        <v>3.5574448000000003</v>
      </c>
      <c r="C174" s="461">
        <v>0</v>
      </c>
      <c r="D174" s="461">
        <v>-3.5574448000000003</v>
      </c>
      <c r="E174" s="462">
        <v>0</v>
      </c>
      <c r="F174" s="460">
        <v>0</v>
      </c>
      <c r="G174" s="461">
        <v>0</v>
      </c>
      <c r="H174" s="461">
        <v>0</v>
      </c>
      <c r="I174" s="461">
        <v>0</v>
      </c>
      <c r="J174" s="461">
        <v>0</v>
      </c>
      <c r="K174" s="463">
        <v>0</v>
      </c>
      <c r="L174" s="150"/>
      <c r="M174" s="459" t="str">
        <f t="shared" si="2"/>
        <v>X</v>
      </c>
    </row>
    <row r="175" spans="1:13" ht="14.45" customHeight="1" x14ac:dyDescent="0.2">
      <c r="A175" s="464" t="s">
        <v>441</v>
      </c>
      <c r="B175" s="460">
        <v>3.5574448000000003</v>
      </c>
      <c r="C175" s="461">
        <v>0</v>
      </c>
      <c r="D175" s="461">
        <v>-3.5574448000000003</v>
      </c>
      <c r="E175" s="462">
        <v>0</v>
      </c>
      <c r="F175" s="460">
        <v>0</v>
      </c>
      <c r="G175" s="461">
        <v>0</v>
      </c>
      <c r="H175" s="461">
        <v>0</v>
      </c>
      <c r="I175" s="461">
        <v>0</v>
      </c>
      <c r="J175" s="461">
        <v>0</v>
      </c>
      <c r="K175" s="463">
        <v>0</v>
      </c>
      <c r="L175" s="150"/>
      <c r="M175" s="459" t="str">
        <f t="shared" si="2"/>
        <v/>
      </c>
    </row>
    <row r="176" spans="1:13" ht="14.45" customHeight="1" x14ac:dyDescent="0.2">
      <c r="A176" s="464" t="s">
        <v>442</v>
      </c>
      <c r="B176" s="460">
        <v>0</v>
      </c>
      <c r="C176" s="461">
        <v>845.32033999999999</v>
      </c>
      <c r="D176" s="461">
        <v>845.32033999999999</v>
      </c>
      <c r="E176" s="462">
        <v>0</v>
      </c>
      <c r="F176" s="460">
        <v>0</v>
      </c>
      <c r="G176" s="461">
        <v>0</v>
      </c>
      <c r="H176" s="461">
        <v>0</v>
      </c>
      <c r="I176" s="461">
        <v>1134.5684899999999</v>
      </c>
      <c r="J176" s="461">
        <v>1134.5684899999999</v>
      </c>
      <c r="K176" s="463">
        <v>0</v>
      </c>
      <c r="L176" s="150"/>
      <c r="M176" s="459" t="str">
        <f t="shared" si="2"/>
        <v/>
      </c>
    </row>
    <row r="177" spans="1:13" ht="14.45" customHeight="1" x14ac:dyDescent="0.2">
      <c r="A177" s="464" t="s">
        <v>443</v>
      </c>
      <c r="B177" s="460">
        <v>0</v>
      </c>
      <c r="C177" s="461">
        <v>845.32033999999999</v>
      </c>
      <c r="D177" s="461">
        <v>845.32033999999999</v>
      </c>
      <c r="E177" s="462">
        <v>0</v>
      </c>
      <c r="F177" s="460">
        <v>0</v>
      </c>
      <c r="G177" s="461">
        <v>0</v>
      </c>
      <c r="H177" s="461">
        <v>0</v>
      </c>
      <c r="I177" s="461">
        <v>1134.5684899999999</v>
      </c>
      <c r="J177" s="461">
        <v>1134.5684899999999</v>
      </c>
      <c r="K177" s="463">
        <v>0</v>
      </c>
      <c r="L177" s="150"/>
      <c r="M177" s="459" t="str">
        <f t="shared" si="2"/>
        <v/>
      </c>
    </row>
    <row r="178" spans="1:13" ht="14.45" customHeight="1" x14ac:dyDescent="0.2">
      <c r="A178" s="464" t="s">
        <v>444</v>
      </c>
      <c r="B178" s="460">
        <v>0</v>
      </c>
      <c r="C178" s="461">
        <v>845.32033999999999</v>
      </c>
      <c r="D178" s="461">
        <v>845.32033999999999</v>
      </c>
      <c r="E178" s="462">
        <v>0</v>
      </c>
      <c r="F178" s="460">
        <v>0</v>
      </c>
      <c r="G178" s="461">
        <v>0</v>
      </c>
      <c r="H178" s="461">
        <v>0</v>
      </c>
      <c r="I178" s="461">
        <v>1134.5684899999999</v>
      </c>
      <c r="J178" s="461">
        <v>1134.5684899999999</v>
      </c>
      <c r="K178" s="463">
        <v>0</v>
      </c>
      <c r="L178" s="150"/>
      <c r="M178" s="459" t="str">
        <f t="shared" si="2"/>
        <v>X</v>
      </c>
    </row>
    <row r="179" spans="1:13" ht="14.45" customHeight="1" x14ac:dyDescent="0.2">
      <c r="A179" s="464" t="s">
        <v>445</v>
      </c>
      <c r="B179" s="460">
        <v>0</v>
      </c>
      <c r="C179" s="461">
        <v>845.32033999999999</v>
      </c>
      <c r="D179" s="461">
        <v>845.32033999999999</v>
      </c>
      <c r="E179" s="462">
        <v>0</v>
      </c>
      <c r="F179" s="460">
        <v>0</v>
      </c>
      <c r="G179" s="461">
        <v>0</v>
      </c>
      <c r="H179" s="461">
        <v>0</v>
      </c>
      <c r="I179" s="461">
        <v>1134.5684899999999</v>
      </c>
      <c r="J179" s="461">
        <v>1134.5684899999999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 t="s">
        <v>446</v>
      </c>
      <c r="B180" s="460">
        <v>0</v>
      </c>
      <c r="C180" s="461">
        <v>1541.65239</v>
      </c>
      <c r="D180" s="461">
        <v>1541.65239</v>
      </c>
      <c r="E180" s="462">
        <v>0</v>
      </c>
      <c r="F180" s="460">
        <v>0</v>
      </c>
      <c r="G180" s="461">
        <v>0</v>
      </c>
      <c r="H180" s="461">
        <v>388.22017999999997</v>
      </c>
      <c r="I180" s="461">
        <v>4325.7599199999995</v>
      </c>
      <c r="J180" s="461">
        <v>4325.7599199999995</v>
      </c>
      <c r="K180" s="463">
        <v>0</v>
      </c>
      <c r="L180" s="150"/>
      <c r="M180" s="459" t="str">
        <f t="shared" si="2"/>
        <v/>
      </c>
    </row>
    <row r="181" spans="1:13" ht="14.45" customHeight="1" x14ac:dyDescent="0.2">
      <c r="A181" s="464" t="s">
        <v>447</v>
      </c>
      <c r="B181" s="460">
        <v>0</v>
      </c>
      <c r="C181" s="461">
        <v>1541.65239</v>
      </c>
      <c r="D181" s="461">
        <v>1541.65239</v>
      </c>
      <c r="E181" s="462">
        <v>0</v>
      </c>
      <c r="F181" s="460">
        <v>0</v>
      </c>
      <c r="G181" s="461">
        <v>0</v>
      </c>
      <c r="H181" s="461">
        <v>388.22017999999997</v>
      </c>
      <c r="I181" s="461">
        <v>4325.7599199999995</v>
      </c>
      <c r="J181" s="461">
        <v>4325.7599199999995</v>
      </c>
      <c r="K181" s="463">
        <v>0</v>
      </c>
      <c r="L181" s="150"/>
      <c r="M181" s="459" t="str">
        <f t="shared" si="2"/>
        <v/>
      </c>
    </row>
    <row r="182" spans="1:13" ht="14.45" customHeight="1" x14ac:dyDescent="0.2">
      <c r="A182" s="464" t="s">
        <v>448</v>
      </c>
      <c r="B182" s="460">
        <v>0</v>
      </c>
      <c r="C182" s="461">
        <v>1541.65239</v>
      </c>
      <c r="D182" s="461">
        <v>1541.65239</v>
      </c>
      <c r="E182" s="462">
        <v>0</v>
      </c>
      <c r="F182" s="460">
        <v>0</v>
      </c>
      <c r="G182" s="461">
        <v>0</v>
      </c>
      <c r="H182" s="461">
        <v>388.22017999999997</v>
      </c>
      <c r="I182" s="461">
        <v>4325.7599199999995</v>
      </c>
      <c r="J182" s="461">
        <v>4325.7599199999995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449</v>
      </c>
      <c r="B183" s="460">
        <v>0</v>
      </c>
      <c r="C183" s="461">
        <v>21.944959999999998</v>
      </c>
      <c r="D183" s="461">
        <v>21.944959999999998</v>
      </c>
      <c r="E183" s="462">
        <v>0</v>
      </c>
      <c r="F183" s="460">
        <v>0</v>
      </c>
      <c r="G183" s="461">
        <v>0</v>
      </c>
      <c r="H183" s="461">
        <v>61.274209999999997</v>
      </c>
      <c r="I183" s="461">
        <v>509.05032</v>
      </c>
      <c r="J183" s="461">
        <v>509.05032</v>
      </c>
      <c r="K183" s="463">
        <v>0</v>
      </c>
      <c r="L183" s="150"/>
      <c r="M183" s="459" t="str">
        <f t="shared" si="2"/>
        <v>X</v>
      </c>
    </row>
    <row r="184" spans="1:13" ht="14.45" customHeight="1" x14ac:dyDescent="0.2">
      <c r="A184" s="464" t="s">
        <v>450</v>
      </c>
      <c r="B184" s="460">
        <v>0</v>
      </c>
      <c r="C184" s="461">
        <v>21.944959999999998</v>
      </c>
      <c r="D184" s="461">
        <v>21.944959999999998</v>
      </c>
      <c r="E184" s="462">
        <v>0</v>
      </c>
      <c r="F184" s="460">
        <v>0</v>
      </c>
      <c r="G184" s="461">
        <v>0</v>
      </c>
      <c r="H184" s="461">
        <v>61.274209999999997</v>
      </c>
      <c r="I184" s="461">
        <v>509.05032</v>
      </c>
      <c r="J184" s="461">
        <v>509.05032</v>
      </c>
      <c r="K184" s="463">
        <v>0</v>
      </c>
      <c r="L184" s="150"/>
      <c r="M184" s="459" t="str">
        <f t="shared" si="2"/>
        <v/>
      </c>
    </row>
    <row r="185" spans="1:13" ht="14.45" customHeight="1" x14ac:dyDescent="0.2">
      <c r="A185" s="464" t="s">
        <v>451</v>
      </c>
      <c r="B185" s="460">
        <v>0</v>
      </c>
      <c r="C185" s="461">
        <v>12.54</v>
      </c>
      <c r="D185" s="461">
        <v>12.54</v>
      </c>
      <c r="E185" s="462">
        <v>0</v>
      </c>
      <c r="F185" s="460">
        <v>0</v>
      </c>
      <c r="G185" s="461">
        <v>0</v>
      </c>
      <c r="H185" s="461">
        <v>4.08</v>
      </c>
      <c r="I185" s="461">
        <v>37.4</v>
      </c>
      <c r="J185" s="461">
        <v>37.4</v>
      </c>
      <c r="K185" s="463">
        <v>0</v>
      </c>
      <c r="L185" s="150"/>
      <c r="M185" s="459" t="str">
        <f t="shared" si="2"/>
        <v>X</v>
      </c>
    </row>
    <row r="186" spans="1:13" ht="14.45" customHeight="1" x14ac:dyDescent="0.2">
      <c r="A186" s="464" t="s">
        <v>452</v>
      </c>
      <c r="B186" s="460">
        <v>0</v>
      </c>
      <c r="C186" s="461">
        <v>11.52</v>
      </c>
      <c r="D186" s="461">
        <v>11.52</v>
      </c>
      <c r="E186" s="462">
        <v>0</v>
      </c>
      <c r="F186" s="460">
        <v>0</v>
      </c>
      <c r="G186" s="461">
        <v>0</v>
      </c>
      <c r="H186" s="461">
        <v>3.06</v>
      </c>
      <c r="I186" s="461">
        <v>18.7</v>
      </c>
      <c r="J186" s="461">
        <v>18.7</v>
      </c>
      <c r="K186" s="463">
        <v>0</v>
      </c>
      <c r="L186" s="150"/>
      <c r="M186" s="459" t="str">
        <f t="shared" si="2"/>
        <v/>
      </c>
    </row>
    <row r="187" spans="1:13" ht="14.45" customHeight="1" x14ac:dyDescent="0.2">
      <c r="A187" s="464" t="s">
        <v>453</v>
      </c>
      <c r="B187" s="460">
        <v>0</v>
      </c>
      <c r="C187" s="461">
        <v>1.02</v>
      </c>
      <c r="D187" s="461">
        <v>1.02</v>
      </c>
      <c r="E187" s="462">
        <v>0</v>
      </c>
      <c r="F187" s="460">
        <v>0</v>
      </c>
      <c r="G187" s="461">
        <v>0</v>
      </c>
      <c r="H187" s="461">
        <v>1.02</v>
      </c>
      <c r="I187" s="461">
        <v>18.7</v>
      </c>
      <c r="J187" s="461">
        <v>18.7</v>
      </c>
      <c r="K187" s="463">
        <v>0</v>
      </c>
      <c r="L187" s="150"/>
      <c r="M187" s="459" t="str">
        <f t="shared" si="2"/>
        <v/>
      </c>
    </row>
    <row r="188" spans="1:13" ht="14.45" customHeight="1" x14ac:dyDescent="0.2">
      <c r="A188" s="464" t="s">
        <v>454</v>
      </c>
      <c r="B188" s="460">
        <v>0</v>
      </c>
      <c r="C188" s="461">
        <v>12.74652</v>
      </c>
      <c r="D188" s="461">
        <v>12.74652</v>
      </c>
      <c r="E188" s="462">
        <v>0</v>
      </c>
      <c r="F188" s="460">
        <v>0</v>
      </c>
      <c r="G188" s="461">
        <v>0</v>
      </c>
      <c r="H188" s="461">
        <v>10.9031</v>
      </c>
      <c r="I188" s="461">
        <v>94.018360000000001</v>
      </c>
      <c r="J188" s="461">
        <v>94.018360000000001</v>
      </c>
      <c r="K188" s="463">
        <v>0</v>
      </c>
      <c r="L188" s="150"/>
      <c r="M188" s="459" t="str">
        <f t="shared" si="2"/>
        <v>X</v>
      </c>
    </row>
    <row r="189" spans="1:13" ht="14.45" customHeight="1" x14ac:dyDescent="0.2">
      <c r="A189" s="464" t="s">
        <v>455</v>
      </c>
      <c r="B189" s="460">
        <v>0</v>
      </c>
      <c r="C189" s="461">
        <v>1.1100000000000001</v>
      </c>
      <c r="D189" s="461">
        <v>1.1100000000000001</v>
      </c>
      <c r="E189" s="462">
        <v>0</v>
      </c>
      <c r="F189" s="460">
        <v>0</v>
      </c>
      <c r="G189" s="461">
        <v>0</v>
      </c>
      <c r="H189" s="461">
        <v>0.65600000000000003</v>
      </c>
      <c r="I189" s="461">
        <v>6.6719999999999997</v>
      </c>
      <c r="J189" s="461">
        <v>6.6719999999999997</v>
      </c>
      <c r="K189" s="463">
        <v>0</v>
      </c>
      <c r="L189" s="150"/>
      <c r="M189" s="459" t="str">
        <f t="shared" si="2"/>
        <v/>
      </c>
    </row>
    <row r="190" spans="1:13" ht="14.45" customHeight="1" x14ac:dyDescent="0.2">
      <c r="A190" s="464" t="s">
        <v>456</v>
      </c>
      <c r="B190" s="460">
        <v>0</v>
      </c>
      <c r="C190" s="461">
        <v>0</v>
      </c>
      <c r="D190" s="461">
        <v>0</v>
      </c>
      <c r="E190" s="462">
        <v>0</v>
      </c>
      <c r="F190" s="460">
        <v>0</v>
      </c>
      <c r="G190" s="461">
        <v>0</v>
      </c>
      <c r="H190" s="461">
        <v>7.1970000000000001</v>
      </c>
      <c r="I190" s="461">
        <v>63.939699999999995</v>
      </c>
      <c r="J190" s="461">
        <v>63.939699999999995</v>
      </c>
      <c r="K190" s="463">
        <v>0</v>
      </c>
      <c r="L190" s="150"/>
      <c r="M190" s="459" t="str">
        <f t="shared" si="2"/>
        <v/>
      </c>
    </row>
    <row r="191" spans="1:13" ht="14.45" customHeight="1" x14ac:dyDescent="0.2">
      <c r="A191" s="464" t="s">
        <v>457</v>
      </c>
      <c r="B191" s="460">
        <v>0</v>
      </c>
      <c r="C191" s="461">
        <v>11.636520000000001</v>
      </c>
      <c r="D191" s="461">
        <v>11.636520000000001</v>
      </c>
      <c r="E191" s="462">
        <v>0</v>
      </c>
      <c r="F191" s="460">
        <v>0</v>
      </c>
      <c r="G191" s="461">
        <v>0</v>
      </c>
      <c r="H191" s="461">
        <v>3.0501</v>
      </c>
      <c r="I191" s="461">
        <v>23.406659999999999</v>
      </c>
      <c r="J191" s="461">
        <v>23.406659999999999</v>
      </c>
      <c r="K191" s="463">
        <v>0</v>
      </c>
      <c r="L191" s="150"/>
      <c r="M191" s="459" t="str">
        <f t="shared" si="2"/>
        <v/>
      </c>
    </row>
    <row r="192" spans="1:13" ht="14.45" customHeight="1" x14ac:dyDescent="0.2">
      <c r="A192" s="464" t="s">
        <v>458</v>
      </c>
      <c r="B192" s="460">
        <v>0</v>
      </c>
      <c r="C192" s="461">
        <v>3.2918799999999999</v>
      </c>
      <c r="D192" s="461">
        <v>3.2918799999999999</v>
      </c>
      <c r="E192" s="462">
        <v>0</v>
      </c>
      <c r="F192" s="460">
        <v>0</v>
      </c>
      <c r="G192" s="461">
        <v>0</v>
      </c>
      <c r="H192" s="461">
        <v>0.33323000000000003</v>
      </c>
      <c r="I192" s="461">
        <v>2.6830500000000002</v>
      </c>
      <c r="J192" s="461">
        <v>2.6830500000000002</v>
      </c>
      <c r="K192" s="463">
        <v>0</v>
      </c>
      <c r="L192" s="150"/>
      <c r="M192" s="459" t="str">
        <f t="shared" si="2"/>
        <v>X</v>
      </c>
    </row>
    <row r="193" spans="1:13" ht="14.45" customHeight="1" x14ac:dyDescent="0.2">
      <c r="A193" s="464" t="s">
        <v>459</v>
      </c>
      <c r="B193" s="460">
        <v>0</v>
      </c>
      <c r="C193" s="461">
        <v>3.2918799999999999</v>
      </c>
      <c r="D193" s="461">
        <v>3.2918799999999999</v>
      </c>
      <c r="E193" s="462">
        <v>0</v>
      </c>
      <c r="F193" s="460">
        <v>0</v>
      </c>
      <c r="G193" s="461">
        <v>0</v>
      </c>
      <c r="H193" s="461">
        <v>0.33323000000000003</v>
      </c>
      <c r="I193" s="461">
        <v>2.6830500000000002</v>
      </c>
      <c r="J193" s="461">
        <v>2.6830500000000002</v>
      </c>
      <c r="K193" s="463">
        <v>0</v>
      </c>
      <c r="L193" s="150"/>
      <c r="M193" s="459" t="str">
        <f t="shared" si="2"/>
        <v/>
      </c>
    </row>
    <row r="194" spans="1:13" ht="14.45" customHeight="1" x14ac:dyDescent="0.2">
      <c r="A194" s="464" t="s">
        <v>460</v>
      </c>
      <c r="B194" s="460">
        <v>0</v>
      </c>
      <c r="C194" s="461">
        <v>0.36</v>
      </c>
      <c r="D194" s="461">
        <v>0.36</v>
      </c>
      <c r="E194" s="462">
        <v>0</v>
      </c>
      <c r="F194" s="460">
        <v>0</v>
      </c>
      <c r="G194" s="461">
        <v>0</v>
      </c>
      <c r="H194" s="461">
        <v>5.6000000000000001E-2</v>
      </c>
      <c r="I194" s="461">
        <v>11.068</v>
      </c>
      <c r="J194" s="461">
        <v>11.068</v>
      </c>
      <c r="K194" s="463">
        <v>0</v>
      </c>
      <c r="L194" s="150"/>
      <c r="M194" s="459" t="str">
        <f t="shared" si="2"/>
        <v>X</v>
      </c>
    </row>
    <row r="195" spans="1:13" ht="14.45" customHeight="1" x14ac:dyDescent="0.2">
      <c r="A195" s="464" t="s">
        <v>461</v>
      </c>
      <c r="B195" s="460">
        <v>0</v>
      </c>
      <c r="C195" s="461">
        <v>0.36</v>
      </c>
      <c r="D195" s="461">
        <v>0.36</v>
      </c>
      <c r="E195" s="462">
        <v>0</v>
      </c>
      <c r="F195" s="460">
        <v>0</v>
      </c>
      <c r="G195" s="461">
        <v>0</v>
      </c>
      <c r="H195" s="461">
        <v>5.6000000000000001E-2</v>
      </c>
      <c r="I195" s="461">
        <v>11.068</v>
      </c>
      <c r="J195" s="461">
        <v>11.068</v>
      </c>
      <c r="K195" s="463">
        <v>0</v>
      </c>
      <c r="L195" s="150"/>
      <c r="M195" s="459" t="str">
        <f t="shared" si="2"/>
        <v/>
      </c>
    </row>
    <row r="196" spans="1:13" ht="14.45" customHeight="1" x14ac:dyDescent="0.2">
      <c r="A196" s="464" t="s">
        <v>462</v>
      </c>
      <c r="B196" s="460">
        <v>0</v>
      </c>
      <c r="C196" s="461">
        <v>335.55941999999999</v>
      </c>
      <c r="D196" s="461">
        <v>335.55941999999999</v>
      </c>
      <c r="E196" s="462">
        <v>0</v>
      </c>
      <c r="F196" s="460">
        <v>0</v>
      </c>
      <c r="G196" s="461">
        <v>0</v>
      </c>
      <c r="H196" s="461">
        <v>20.35153</v>
      </c>
      <c r="I196" s="461">
        <v>185.48842999999999</v>
      </c>
      <c r="J196" s="461">
        <v>185.48842999999999</v>
      </c>
      <c r="K196" s="463">
        <v>0</v>
      </c>
      <c r="L196" s="150"/>
      <c r="M196" s="459" t="str">
        <f t="shared" si="2"/>
        <v>X</v>
      </c>
    </row>
    <row r="197" spans="1:13" ht="14.45" customHeight="1" x14ac:dyDescent="0.2">
      <c r="A197" s="464" t="s">
        <v>463</v>
      </c>
      <c r="B197" s="460">
        <v>0</v>
      </c>
      <c r="C197" s="461">
        <v>335.55941999999999</v>
      </c>
      <c r="D197" s="461">
        <v>335.55941999999999</v>
      </c>
      <c r="E197" s="462">
        <v>0</v>
      </c>
      <c r="F197" s="460">
        <v>0</v>
      </c>
      <c r="G197" s="461">
        <v>0</v>
      </c>
      <c r="H197" s="461">
        <v>20.35153</v>
      </c>
      <c r="I197" s="461">
        <v>185.48842999999999</v>
      </c>
      <c r="J197" s="461">
        <v>185.48842999999999</v>
      </c>
      <c r="K197" s="463">
        <v>0</v>
      </c>
      <c r="L197" s="150"/>
      <c r="M197" s="459" t="str">
        <f t="shared" si="2"/>
        <v/>
      </c>
    </row>
    <row r="198" spans="1:13" ht="14.45" customHeight="1" x14ac:dyDescent="0.2">
      <c r="A198" s="464" t="s">
        <v>464</v>
      </c>
      <c r="B198" s="460">
        <v>0</v>
      </c>
      <c r="C198" s="461">
        <v>1120.64408</v>
      </c>
      <c r="D198" s="461">
        <v>1120.64408</v>
      </c>
      <c r="E198" s="462">
        <v>0</v>
      </c>
      <c r="F198" s="460">
        <v>0</v>
      </c>
      <c r="G198" s="461">
        <v>0</v>
      </c>
      <c r="H198" s="461">
        <v>289.93566999999996</v>
      </c>
      <c r="I198" s="461">
        <v>3459.04378</v>
      </c>
      <c r="J198" s="461">
        <v>3459.04378</v>
      </c>
      <c r="K198" s="463">
        <v>0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464" t="s">
        <v>465</v>
      </c>
      <c r="B199" s="460">
        <v>0</v>
      </c>
      <c r="C199" s="461">
        <v>1120.64408</v>
      </c>
      <c r="D199" s="461">
        <v>1120.64408</v>
      </c>
      <c r="E199" s="462">
        <v>0</v>
      </c>
      <c r="F199" s="460">
        <v>0</v>
      </c>
      <c r="G199" s="461">
        <v>0</v>
      </c>
      <c r="H199" s="461">
        <v>289.93566999999996</v>
      </c>
      <c r="I199" s="461">
        <v>3459.04378</v>
      </c>
      <c r="J199" s="461">
        <v>3459.04378</v>
      </c>
      <c r="K199" s="463">
        <v>0</v>
      </c>
      <c r="L199" s="150"/>
      <c r="M199" s="459" t="str">
        <f t="shared" si="3"/>
        <v/>
      </c>
    </row>
    <row r="200" spans="1:13" ht="14.45" customHeight="1" x14ac:dyDescent="0.2">
      <c r="A200" s="464" t="s">
        <v>466</v>
      </c>
      <c r="B200" s="460">
        <v>0</v>
      </c>
      <c r="C200" s="461">
        <v>34.565529999999995</v>
      </c>
      <c r="D200" s="461">
        <v>34.565529999999995</v>
      </c>
      <c r="E200" s="462">
        <v>0</v>
      </c>
      <c r="F200" s="460">
        <v>0</v>
      </c>
      <c r="G200" s="461">
        <v>0</v>
      </c>
      <c r="H200" s="461">
        <v>1.28644</v>
      </c>
      <c r="I200" s="461">
        <v>27.00798</v>
      </c>
      <c r="J200" s="461">
        <v>27.00798</v>
      </c>
      <c r="K200" s="463">
        <v>0</v>
      </c>
      <c r="L200" s="150"/>
      <c r="M200" s="459" t="str">
        <f t="shared" si="3"/>
        <v>X</v>
      </c>
    </row>
    <row r="201" spans="1:13" ht="14.45" customHeight="1" x14ac:dyDescent="0.2">
      <c r="A201" s="464" t="s">
        <v>467</v>
      </c>
      <c r="B201" s="460">
        <v>0</v>
      </c>
      <c r="C201" s="461">
        <v>34.565529999999995</v>
      </c>
      <c r="D201" s="461">
        <v>34.565529999999995</v>
      </c>
      <c r="E201" s="462">
        <v>0</v>
      </c>
      <c r="F201" s="460">
        <v>0</v>
      </c>
      <c r="G201" s="461">
        <v>0</v>
      </c>
      <c r="H201" s="461">
        <v>1.28644</v>
      </c>
      <c r="I201" s="461">
        <v>27.00798</v>
      </c>
      <c r="J201" s="461">
        <v>27.00798</v>
      </c>
      <c r="K201" s="463">
        <v>0</v>
      </c>
      <c r="L201" s="150"/>
      <c r="M201" s="459" t="str">
        <f t="shared" si="3"/>
        <v/>
      </c>
    </row>
    <row r="202" spans="1:13" ht="14.45" customHeight="1" x14ac:dyDescent="0.2">
      <c r="A202" s="464" t="s">
        <v>468</v>
      </c>
      <c r="B202" s="460">
        <v>0</v>
      </c>
      <c r="C202" s="461">
        <v>0</v>
      </c>
      <c r="D202" s="461">
        <v>0</v>
      </c>
      <c r="E202" s="462">
        <v>0</v>
      </c>
      <c r="F202" s="460">
        <v>0</v>
      </c>
      <c r="G202" s="461">
        <v>0</v>
      </c>
      <c r="H202" s="461">
        <v>0</v>
      </c>
      <c r="I202" s="461">
        <v>0.26536999999999999</v>
      </c>
      <c r="J202" s="461">
        <v>0.26536999999999999</v>
      </c>
      <c r="K202" s="463">
        <v>0</v>
      </c>
      <c r="L202" s="150"/>
      <c r="M202" s="459" t="str">
        <f t="shared" si="3"/>
        <v/>
      </c>
    </row>
    <row r="203" spans="1:13" ht="14.45" customHeight="1" x14ac:dyDescent="0.2">
      <c r="A203" s="464" t="s">
        <v>469</v>
      </c>
      <c r="B203" s="460">
        <v>0</v>
      </c>
      <c r="C203" s="461">
        <v>0</v>
      </c>
      <c r="D203" s="461">
        <v>0</v>
      </c>
      <c r="E203" s="462">
        <v>0</v>
      </c>
      <c r="F203" s="460">
        <v>0</v>
      </c>
      <c r="G203" s="461">
        <v>0</v>
      </c>
      <c r="H203" s="461">
        <v>0</v>
      </c>
      <c r="I203" s="461">
        <v>0.26536999999999999</v>
      </c>
      <c r="J203" s="461">
        <v>0.26536999999999999</v>
      </c>
      <c r="K203" s="463">
        <v>0</v>
      </c>
      <c r="L203" s="150"/>
      <c r="M203" s="459" t="str">
        <f t="shared" si="3"/>
        <v/>
      </c>
    </row>
    <row r="204" spans="1:13" ht="14.45" customHeight="1" x14ac:dyDescent="0.2">
      <c r="A204" s="464" t="s">
        <v>470</v>
      </c>
      <c r="B204" s="460">
        <v>0</v>
      </c>
      <c r="C204" s="461">
        <v>0</v>
      </c>
      <c r="D204" s="461">
        <v>0</v>
      </c>
      <c r="E204" s="462">
        <v>0</v>
      </c>
      <c r="F204" s="460">
        <v>0</v>
      </c>
      <c r="G204" s="461">
        <v>0</v>
      </c>
      <c r="H204" s="461">
        <v>0</v>
      </c>
      <c r="I204" s="461">
        <v>0.26536999999999999</v>
      </c>
      <c r="J204" s="461">
        <v>0.26536999999999999</v>
      </c>
      <c r="K204" s="463">
        <v>0</v>
      </c>
      <c r="L204" s="150"/>
      <c r="M204" s="459" t="str">
        <f t="shared" si="3"/>
        <v/>
      </c>
    </row>
    <row r="205" spans="1:13" ht="14.45" customHeight="1" x14ac:dyDescent="0.2">
      <c r="A205" s="464" t="s">
        <v>471</v>
      </c>
      <c r="B205" s="460">
        <v>0</v>
      </c>
      <c r="C205" s="461">
        <v>0</v>
      </c>
      <c r="D205" s="461">
        <v>0</v>
      </c>
      <c r="E205" s="462">
        <v>0</v>
      </c>
      <c r="F205" s="460">
        <v>0</v>
      </c>
      <c r="G205" s="461">
        <v>0</v>
      </c>
      <c r="H205" s="461">
        <v>0</v>
      </c>
      <c r="I205" s="461">
        <v>0.26536999999999999</v>
      </c>
      <c r="J205" s="461">
        <v>0.26536999999999999</v>
      </c>
      <c r="K205" s="463">
        <v>0</v>
      </c>
      <c r="L205" s="150"/>
      <c r="M205" s="459" t="str">
        <f t="shared" si="3"/>
        <v>X</v>
      </c>
    </row>
    <row r="206" spans="1:13" ht="14.45" customHeight="1" x14ac:dyDescent="0.2">
      <c r="A206" s="464" t="s">
        <v>472</v>
      </c>
      <c r="B206" s="460">
        <v>0</v>
      </c>
      <c r="C206" s="461">
        <v>0</v>
      </c>
      <c r="D206" s="461">
        <v>0</v>
      </c>
      <c r="E206" s="462">
        <v>0</v>
      </c>
      <c r="F206" s="460">
        <v>0</v>
      </c>
      <c r="G206" s="461">
        <v>0</v>
      </c>
      <c r="H206" s="461">
        <v>0</v>
      </c>
      <c r="I206" s="461">
        <v>0.26536999999999999</v>
      </c>
      <c r="J206" s="461">
        <v>0.26536999999999999</v>
      </c>
      <c r="K206" s="463">
        <v>0</v>
      </c>
      <c r="L206" s="150"/>
      <c r="M206" s="459" t="str">
        <f t="shared" si="3"/>
        <v/>
      </c>
    </row>
    <row r="207" spans="1:13" ht="14.45" customHeight="1" x14ac:dyDescent="0.2">
      <c r="A207" s="464"/>
      <c r="B207" s="460"/>
      <c r="C207" s="461"/>
      <c r="D207" s="461"/>
      <c r="E207" s="462"/>
      <c r="F207" s="460"/>
      <c r="G207" s="461"/>
      <c r="H207" s="461"/>
      <c r="I207" s="461"/>
      <c r="J207" s="461"/>
      <c r="K207" s="463"/>
      <c r="L207" s="150"/>
      <c r="M207" s="459" t="str">
        <f t="shared" si="3"/>
        <v/>
      </c>
    </row>
    <row r="208" spans="1:13" ht="14.45" customHeight="1" x14ac:dyDescent="0.2">
      <c r="A208" s="464"/>
      <c r="B208" s="460"/>
      <c r="C208" s="461"/>
      <c r="D208" s="461"/>
      <c r="E208" s="462"/>
      <c r="F208" s="460"/>
      <c r="G208" s="461"/>
      <c r="H208" s="461"/>
      <c r="I208" s="461"/>
      <c r="J208" s="461"/>
      <c r="K208" s="463"/>
      <c r="L208" s="150"/>
      <c r="M208" s="459" t="str">
        <f t="shared" si="3"/>
        <v/>
      </c>
    </row>
    <row r="209" spans="1:13" ht="14.45" customHeight="1" x14ac:dyDescent="0.2">
      <c r="A209" s="464"/>
      <c r="B209" s="460"/>
      <c r="C209" s="461"/>
      <c r="D209" s="461"/>
      <c r="E209" s="462"/>
      <c r="F209" s="460"/>
      <c r="G209" s="461"/>
      <c r="H209" s="461"/>
      <c r="I209" s="461"/>
      <c r="J209" s="461"/>
      <c r="K209" s="463"/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E7C482C6-9093-43ED-B1BC-88243BF80733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3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69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473</v>
      </c>
      <c r="B5" s="466" t="s">
        <v>474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473</v>
      </c>
      <c r="B6" s="466" t="s">
        <v>475</v>
      </c>
      <c r="C6" s="467">
        <v>888.31665999999996</v>
      </c>
      <c r="D6" s="467">
        <v>273.94261</v>
      </c>
      <c r="E6" s="467"/>
      <c r="F6" s="467">
        <v>412.86098000000004</v>
      </c>
      <c r="G6" s="467">
        <v>0</v>
      </c>
      <c r="H6" s="467">
        <v>412.86098000000004</v>
      </c>
      <c r="I6" s="468" t="s">
        <v>271</v>
      </c>
      <c r="J6" s="469" t="s">
        <v>1</v>
      </c>
    </row>
    <row r="7" spans="1:10" ht="14.45" customHeight="1" x14ac:dyDescent="0.2">
      <c r="A7" s="465" t="s">
        <v>473</v>
      </c>
      <c r="B7" s="466" t="s">
        <v>476</v>
      </c>
      <c r="C7" s="467">
        <v>0</v>
      </c>
      <c r="D7" s="467">
        <v>0</v>
      </c>
      <c r="E7" s="467"/>
      <c r="F7" s="467">
        <v>3.7949999999999999</v>
      </c>
      <c r="G7" s="467">
        <v>0</v>
      </c>
      <c r="H7" s="467">
        <v>3.7949999999999999</v>
      </c>
      <c r="I7" s="468" t="s">
        <v>271</v>
      </c>
      <c r="J7" s="469" t="s">
        <v>1</v>
      </c>
    </row>
    <row r="8" spans="1:10" ht="14.45" customHeight="1" x14ac:dyDescent="0.2">
      <c r="A8" s="465" t="s">
        <v>473</v>
      </c>
      <c r="B8" s="466" t="s">
        <v>477</v>
      </c>
      <c r="C8" s="467">
        <v>888.31665999999996</v>
      </c>
      <c r="D8" s="467">
        <v>273.94261</v>
      </c>
      <c r="E8" s="467"/>
      <c r="F8" s="467">
        <v>416.65598000000006</v>
      </c>
      <c r="G8" s="467">
        <v>0</v>
      </c>
      <c r="H8" s="467">
        <v>416.65598000000006</v>
      </c>
      <c r="I8" s="468" t="s">
        <v>271</v>
      </c>
      <c r="J8" s="469" t="s">
        <v>478</v>
      </c>
    </row>
    <row r="10" spans="1:10" ht="14.45" customHeight="1" x14ac:dyDescent="0.2">
      <c r="A10" s="465" t="s">
        <v>473</v>
      </c>
      <c r="B10" s="466" t="s">
        <v>474</v>
      </c>
      <c r="C10" s="467" t="s">
        <v>271</v>
      </c>
      <c r="D10" s="467" t="s">
        <v>271</v>
      </c>
      <c r="E10" s="467"/>
      <c r="F10" s="467" t="s">
        <v>271</v>
      </c>
      <c r="G10" s="467" t="s">
        <v>271</v>
      </c>
      <c r="H10" s="467" t="s">
        <v>271</v>
      </c>
      <c r="I10" s="468" t="s">
        <v>271</v>
      </c>
      <c r="J10" s="469" t="s">
        <v>68</v>
      </c>
    </row>
    <row r="11" spans="1:10" ht="14.45" customHeight="1" x14ac:dyDescent="0.2">
      <c r="A11" s="465" t="s">
        <v>479</v>
      </c>
      <c r="B11" s="466" t="s">
        <v>480</v>
      </c>
      <c r="C11" s="467" t="s">
        <v>271</v>
      </c>
      <c r="D11" s="467" t="s">
        <v>271</v>
      </c>
      <c r="E11" s="467"/>
      <c r="F11" s="467" t="s">
        <v>271</v>
      </c>
      <c r="G11" s="467" t="s">
        <v>271</v>
      </c>
      <c r="H11" s="467" t="s">
        <v>271</v>
      </c>
      <c r="I11" s="468" t="s">
        <v>271</v>
      </c>
      <c r="J11" s="469" t="s">
        <v>0</v>
      </c>
    </row>
    <row r="12" spans="1:10" ht="14.45" customHeight="1" x14ac:dyDescent="0.2">
      <c r="A12" s="465" t="s">
        <v>479</v>
      </c>
      <c r="B12" s="466" t="s">
        <v>475</v>
      </c>
      <c r="C12" s="467">
        <v>68.489420000000024</v>
      </c>
      <c r="D12" s="467">
        <v>63.903650000000013</v>
      </c>
      <c r="E12" s="467"/>
      <c r="F12" s="467">
        <v>11.539480000000001</v>
      </c>
      <c r="G12" s="467">
        <v>0</v>
      </c>
      <c r="H12" s="467">
        <v>11.539480000000001</v>
      </c>
      <c r="I12" s="468" t="s">
        <v>271</v>
      </c>
      <c r="J12" s="469" t="s">
        <v>1</v>
      </c>
    </row>
    <row r="13" spans="1:10" ht="14.45" customHeight="1" x14ac:dyDescent="0.2">
      <c r="A13" s="465" t="s">
        <v>479</v>
      </c>
      <c r="B13" s="466" t="s">
        <v>476</v>
      </c>
      <c r="C13" s="467">
        <v>0</v>
      </c>
      <c r="D13" s="467">
        <v>0</v>
      </c>
      <c r="E13" s="467"/>
      <c r="F13" s="467">
        <v>2.0354999999999999</v>
      </c>
      <c r="G13" s="467">
        <v>0</v>
      </c>
      <c r="H13" s="467">
        <v>2.0354999999999999</v>
      </c>
      <c r="I13" s="468" t="s">
        <v>271</v>
      </c>
      <c r="J13" s="469" t="s">
        <v>1</v>
      </c>
    </row>
    <row r="14" spans="1:10" ht="14.45" customHeight="1" x14ac:dyDescent="0.2">
      <c r="A14" s="465" t="s">
        <v>479</v>
      </c>
      <c r="B14" s="466" t="s">
        <v>481</v>
      </c>
      <c r="C14" s="467">
        <v>68.489420000000024</v>
      </c>
      <c r="D14" s="467">
        <v>63.903650000000013</v>
      </c>
      <c r="E14" s="467"/>
      <c r="F14" s="467">
        <v>13.57498</v>
      </c>
      <c r="G14" s="467">
        <v>0</v>
      </c>
      <c r="H14" s="467">
        <v>13.57498</v>
      </c>
      <c r="I14" s="468" t="s">
        <v>271</v>
      </c>
      <c r="J14" s="469" t="s">
        <v>482</v>
      </c>
    </row>
    <row r="15" spans="1:10" ht="14.45" customHeight="1" x14ac:dyDescent="0.2">
      <c r="A15" s="465" t="s">
        <v>271</v>
      </c>
      <c r="B15" s="466" t="s">
        <v>271</v>
      </c>
      <c r="C15" s="467" t="s">
        <v>271</v>
      </c>
      <c r="D15" s="467" t="s">
        <v>271</v>
      </c>
      <c r="E15" s="467"/>
      <c r="F15" s="467" t="s">
        <v>271</v>
      </c>
      <c r="G15" s="467" t="s">
        <v>271</v>
      </c>
      <c r="H15" s="467" t="s">
        <v>271</v>
      </c>
      <c r="I15" s="468" t="s">
        <v>271</v>
      </c>
      <c r="J15" s="469" t="s">
        <v>483</v>
      </c>
    </row>
    <row r="16" spans="1:10" ht="14.45" customHeight="1" x14ac:dyDescent="0.2">
      <c r="A16" s="465" t="s">
        <v>484</v>
      </c>
      <c r="B16" s="466" t="s">
        <v>485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0</v>
      </c>
    </row>
    <row r="17" spans="1:10" ht="14.45" customHeight="1" x14ac:dyDescent="0.2">
      <c r="A17" s="465" t="s">
        <v>484</v>
      </c>
      <c r="B17" s="466" t="s">
        <v>475</v>
      </c>
      <c r="C17" s="467">
        <v>293.39839000000001</v>
      </c>
      <c r="D17" s="467">
        <v>210.03895999999997</v>
      </c>
      <c r="E17" s="467"/>
      <c r="F17" s="467">
        <v>100.92649</v>
      </c>
      <c r="G17" s="467">
        <v>0</v>
      </c>
      <c r="H17" s="467">
        <v>100.92649</v>
      </c>
      <c r="I17" s="468" t="s">
        <v>271</v>
      </c>
      <c r="J17" s="469" t="s">
        <v>1</v>
      </c>
    </row>
    <row r="18" spans="1:10" ht="14.45" customHeight="1" x14ac:dyDescent="0.2">
      <c r="A18" s="465" t="s">
        <v>484</v>
      </c>
      <c r="B18" s="466" t="s">
        <v>476</v>
      </c>
      <c r="C18" s="467">
        <v>0</v>
      </c>
      <c r="D18" s="467">
        <v>0</v>
      </c>
      <c r="E18" s="467"/>
      <c r="F18" s="467">
        <v>0.58650000000000002</v>
      </c>
      <c r="G18" s="467">
        <v>0</v>
      </c>
      <c r="H18" s="467">
        <v>0.58650000000000002</v>
      </c>
      <c r="I18" s="468" t="s">
        <v>271</v>
      </c>
      <c r="J18" s="469" t="s">
        <v>1</v>
      </c>
    </row>
    <row r="19" spans="1:10" ht="14.45" customHeight="1" x14ac:dyDescent="0.2">
      <c r="A19" s="465" t="s">
        <v>484</v>
      </c>
      <c r="B19" s="466" t="s">
        <v>486</v>
      </c>
      <c r="C19" s="467">
        <v>293.39839000000001</v>
      </c>
      <c r="D19" s="467">
        <v>210.03895999999997</v>
      </c>
      <c r="E19" s="467"/>
      <c r="F19" s="467">
        <v>101.51299</v>
      </c>
      <c r="G19" s="467">
        <v>0</v>
      </c>
      <c r="H19" s="467">
        <v>101.51299</v>
      </c>
      <c r="I19" s="468" t="s">
        <v>271</v>
      </c>
      <c r="J19" s="469" t="s">
        <v>482</v>
      </c>
    </row>
    <row r="20" spans="1:10" ht="14.45" customHeight="1" x14ac:dyDescent="0.2">
      <c r="A20" s="465" t="s">
        <v>271</v>
      </c>
      <c r="B20" s="466" t="s">
        <v>271</v>
      </c>
      <c r="C20" s="467" t="s">
        <v>271</v>
      </c>
      <c r="D20" s="467" t="s">
        <v>271</v>
      </c>
      <c r="E20" s="467"/>
      <c r="F20" s="467" t="s">
        <v>271</v>
      </c>
      <c r="G20" s="467" t="s">
        <v>271</v>
      </c>
      <c r="H20" s="467" t="s">
        <v>271</v>
      </c>
      <c r="I20" s="468" t="s">
        <v>271</v>
      </c>
      <c r="J20" s="469" t="s">
        <v>483</v>
      </c>
    </row>
    <row r="21" spans="1:10" ht="14.45" customHeight="1" x14ac:dyDescent="0.2">
      <c r="A21" s="465" t="s">
        <v>487</v>
      </c>
      <c r="B21" s="466" t="s">
        <v>488</v>
      </c>
      <c r="C21" s="467" t="s">
        <v>271</v>
      </c>
      <c r="D21" s="467" t="s">
        <v>271</v>
      </c>
      <c r="E21" s="467"/>
      <c r="F21" s="467" t="s">
        <v>271</v>
      </c>
      <c r="G21" s="467" t="s">
        <v>271</v>
      </c>
      <c r="H21" s="467" t="s">
        <v>271</v>
      </c>
      <c r="I21" s="468" t="s">
        <v>271</v>
      </c>
      <c r="J21" s="469" t="s">
        <v>0</v>
      </c>
    </row>
    <row r="22" spans="1:10" ht="14.45" customHeight="1" x14ac:dyDescent="0.2">
      <c r="A22" s="465" t="s">
        <v>487</v>
      </c>
      <c r="B22" s="466" t="s">
        <v>475</v>
      </c>
      <c r="C22" s="467">
        <v>526.42885000000001</v>
      </c>
      <c r="D22" s="467">
        <v>0</v>
      </c>
      <c r="E22" s="467"/>
      <c r="F22" s="467">
        <v>0</v>
      </c>
      <c r="G22" s="467">
        <v>0</v>
      </c>
      <c r="H22" s="467">
        <v>0</v>
      </c>
      <c r="I22" s="468" t="s">
        <v>271</v>
      </c>
      <c r="J22" s="469" t="s">
        <v>1</v>
      </c>
    </row>
    <row r="23" spans="1:10" ht="14.45" customHeight="1" x14ac:dyDescent="0.2">
      <c r="A23" s="465" t="s">
        <v>487</v>
      </c>
      <c r="B23" s="466" t="s">
        <v>489</v>
      </c>
      <c r="C23" s="467">
        <v>526.42885000000001</v>
      </c>
      <c r="D23" s="467">
        <v>0</v>
      </c>
      <c r="E23" s="467"/>
      <c r="F23" s="467">
        <v>0</v>
      </c>
      <c r="G23" s="467">
        <v>0</v>
      </c>
      <c r="H23" s="467">
        <v>0</v>
      </c>
      <c r="I23" s="468" t="s">
        <v>271</v>
      </c>
      <c r="J23" s="469" t="s">
        <v>482</v>
      </c>
    </row>
    <row r="24" spans="1:10" ht="14.45" customHeight="1" x14ac:dyDescent="0.2">
      <c r="A24" s="465" t="s">
        <v>271</v>
      </c>
      <c r="B24" s="466" t="s">
        <v>271</v>
      </c>
      <c r="C24" s="467" t="s">
        <v>271</v>
      </c>
      <c r="D24" s="467" t="s">
        <v>271</v>
      </c>
      <c r="E24" s="467"/>
      <c r="F24" s="467" t="s">
        <v>271</v>
      </c>
      <c r="G24" s="467" t="s">
        <v>271</v>
      </c>
      <c r="H24" s="467" t="s">
        <v>271</v>
      </c>
      <c r="I24" s="468" t="s">
        <v>271</v>
      </c>
      <c r="J24" s="469" t="s">
        <v>483</v>
      </c>
    </row>
    <row r="25" spans="1:10" ht="14.45" customHeight="1" x14ac:dyDescent="0.2">
      <c r="A25" s="465" t="s">
        <v>490</v>
      </c>
      <c r="B25" s="466" t="s">
        <v>491</v>
      </c>
      <c r="C25" s="467" t="s">
        <v>271</v>
      </c>
      <c r="D25" s="467" t="s">
        <v>271</v>
      </c>
      <c r="E25" s="467"/>
      <c r="F25" s="467" t="s">
        <v>271</v>
      </c>
      <c r="G25" s="467" t="s">
        <v>271</v>
      </c>
      <c r="H25" s="467" t="s">
        <v>271</v>
      </c>
      <c r="I25" s="468" t="s">
        <v>271</v>
      </c>
      <c r="J25" s="469" t="s">
        <v>0</v>
      </c>
    </row>
    <row r="26" spans="1:10" ht="14.45" customHeight="1" x14ac:dyDescent="0.2">
      <c r="A26" s="465" t="s">
        <v>490</v>
      </c>
      <c r="B26" s="466" t="s">
        <v>475</v>
      </c>
      <c r="C26" s="467">
        <v>0</v>
      </c>
      <c r="D26" s="467">
        <v>0</v>
      </c>
      <c r="E26" s="467"/>
      <c r="F26" s="467">
        <v>298.39424000000002</v>
      </c>
      <c r="G26" s="467">
        <v>0</v>
      </c>
      <c r="H26" s="467">
        <v>298.39424000000002</v>
      </c>
      <c r="I26" s="468" t="s">
        <v>271</v>
      </c>
      <c r="J26" s="469" t="s">
        <v>1</v>
      </c>
    </row>
    <row r="27" spans="1:10" ht="14.45" customHeight="1" x14ac:dyDescent="0.2">
      <c r="A27" s="465" t="s">
        <v>490</v>
      </c>
      <c r="B27" s="466" t="s">
        <v>476</v>
      </c>
      <c r="C27" s="467">
        <v>0</v>
      </c>
      <c r="D27" s="467">
        <v>0</v>
      </c>
      <c r="E27" s="467"/>
      <c r="F27" s="467">
        <v>1.173</v>
      </c>
      <c r="G27" s="467">
        <v>0</v>
      </c>
      <c r="H27" s="467">
        <v>1.173</v>
      </c>
      <c r="I27" s="468" t="s">
        <v>271</v>
      </c>
      <c r="J27" s="469" t="s">
        <v>1</v>
      </c>
    </row>
    <row r="28" spans="1:10" ht="14.45" customHeight="1" x14ac:dyDescent="0.2">
      <c r="A28" s="465" t="s">
        <v>490</v>
      </c>
      <c r="B28" s="466" t="s">
        <v>492</v>
      </c>
      <c r="C28" s="467">
        <v>0</v>
      </c>
      <c r="D28" s="467">
        <v>0</v>
      </c>
      <c r="E28" s="467"/>
      <c r="F28" s="467">
        <v>299.56724000000003</v>
      </c>
      <c r="G28" s="467">
        <v>0</v>
      </c>
      <c r="H28" s="467">
        <v>299.56724000000003</v>
      </c>
      <c r="I28" s="468" t="s">
        <v>271</v>
      </c>
      <c r="J28" s="469" t="s">
        <v>482</v>
      </c>
    </row>
    <row r="29" spans="1:10" ht="14.45" customHeight="1" x14ac:dyDescent="0.2">
      <c r="A29" s="465" t="s">
        <v>271</v>
      </c>
      <c r="B29" s="466" t="s">
        <v>271</v>
      </c>
      <c r="C29" s="467" t="s">
        <v>271</v>
      </c>
      <c r="D29" s="467" t="s">
        <v>271</v>
      </c>
      <c r="E29" s="467"/>
      <c r="F29" s="467" t="s">
        <v>271</v>
      </c>
      <c r="G29" s="467" t="s">
        <v>271</v>
      </c>
      <c r="H29" s="467" t="s">
        <v>271</v>
      </c>
      <c r="I29" s="468" t="s">
        <v>271</v>
      </c>
      <c r="J29" s="469" t="s">
        <v>483</v>
      </c>
    </row>
    <row r="30" spans="1:10" ht="14.45" customHeight="1" x14ac:dyDescent="0.2">
      <c r="A30" s="465" t="s">
        <v>493</v>
      </c>
      <c r="B30" s="466" t="s">
        <v>494</v>
      </c>
      <c r="C30" s="467" t="s">
        <v>271</v>
      </c>
      <c r="D30" s="467" t="s">
        <v>271</v>
      </c>
      <c r="E30" s="467"/>
      <c r="F30" s="467" t="s">
        <v>271</v>
      </c>
      <c r="G30" s="467" t="s">
        <v>271</v>
      </c>
      <c r="H30" s="467" t="s">
        <v>271</v>
      </c>
      <c r="I30" s="468" t="s">
        <v>271</v>
      </c>
      <c r="J30" s="469" t="s">
        <v>0</v>
      </c>
    </row>
    <row r="31" spans="1:10" ht="14.45" customHeight="1" x14ac:dyDescent="0.2">
      <c r="A31" s="465" t="s">
        <v>493</v>
      </c>
      <c r="B31" s="466" t="s">
        <v>475</v>
      </c>
      <c r="C31" s="467">
        <v>0</v>
      </c>
      <c r="D31" s="467">
        <v>0</v>
      </c>
      <c r="E31" s="467"/>
      <c r="F31" s="467">
        <v>1.7000000000000001E-2</v>
      </c>
      <c r="G31" s="467">
        <v>0</v>
      </c>
      <c r="H31" s="467">
        <v>1.7000000000000001E-2</v>
      </c>
      <c r="I31" s="468" t="s">
        <v>271</v>
      </c>
      <c r="J31" s="469" t="s">
        <v>1</v>
      </c>
    </row>
    <row r="32" spans="1:10" ht="14.45" customHeight="1" x14ac:dyDescent="0.2">
      <c r="A32" s="465" t="s">
        <v>493</v>
      </c>
      <c r="B32" s="466" t="s">
        <v>495</v>
      </c>
      <c r="C32" s="467">
        <v>0</v>
      </c>
      <c r="D32" s="467">
        <v>0</v>
      </c>
      <c r="E32" s="467"/>
      <c r="F32" s="467">
        <v>1.7000000000000001E-2</v>
      </c>
      <c r="G32" s="467">
        <v>0</v>
      </c>
      <c r="H32" s="467">
        <v>1.7000000000000001E-2</v>
      </c>
      <c r="I32" s="468" t="s">
        <v>271</v>
      </c>
      <c r="J32" s="469" t="s">
        <v>482</v>
      </c>
    </row>
    <row r="33" spans="1:10" ht="14.45" customHeight="1" x14ac:dyDescent="0.2">
      <c r="A33" s="465" t="s">
        <v>271</v>
      </c>
      <c r="B33" s="466" t="s">
        <v>271</v>
      </c>
      <c r="C33" s="467" t="s">
        <v>271</v>
      </c>
      <c r="D33" s="467" t="s">
        <v>271</v>
      </c>
      <c r="E33" s="467"/>
      <c r="F33" s="467" t="s">
        <v>271</v>
      </c>
      <c r="G33" s="467" t="s">
        <v>271</v>
      </c>
      <c r="H33" s="467" t="s">
        <v>271</v>
      </c>
      <c r="I33" s="468" t="s">
        <v>271</v>
      </c>
      <c r="J33" s="469" t="s">
        <v>483</v>
      </c>
    </row>
    <row r="34" spans="1:10" ht="14.45" customHeight="1" x14ac:dyDescent="0.2">
      <c r="A34" s="465" t="s">
        <v>496</v>
      </c>
      <c r="B34" s="466" t="s">
        <v>497</v>
      </c>
      <c r="C34" s="467" t="s">
        <v>271</v>
      </c>
      <c r="D34" s="467" t="s">
        <v>271</v>
      </c>
      <c r="E34" s="467"/>
      <c r="F34" s="467" t="s">
        <v>271</v>
      </c>
      <c r="G34" s="467" t="s">
        <v>271</v>
      </c>
      <c r="H34" s="467" t="s">
        <v>271</v>
      </c>
      <c r="I34" s="468" t="s">
        <v>271</v>
      </c>
      <c r="J34" s="469" t="s">
        <v>0</v>
      </c>
    </row>
    <row r="35" spans="1:10" ht="14.45" customHeight="1" x14ac:dyDescent="0.2">
      <c r="A35" s="465" t="s">
        <v>496</v>
      </c>
      <c r="B35" s="466" t="s">
        <v>475</v>
      </c>
      <c r="C35" s="467">
        <v>0</v>
      </c>
      <c r="D35" s="467">
        <v>0</v>
      </c>
      <c r="E35" s="467"/>
      <c r="F35" s="467">
        <v>1.98377</v>
      </c>
      <c r="G35" s="467">
        <v>0</v>
      </c>
      <c r="H35" s="467">
        <v>1.98377</v>
      </c>
      <c r="I35" s="468" t="s">
        <v>271</v>
      </c>
      <c r="J35" s="469" t="s">
        <v>1</v>
      </c>
    </row>
    <row r="36" spans="1:10" ht="14.45" customHeight="1" x14ac:dyDescent="0.2">
      <c r="A36" s="465" t="s">
        <v>496</v>
      </c>
      <c r="B36" s="466" t="s">
        <v>498</v>
      </c>
      <c r="C36" s="467">
        <v>0</v>
      </c>
      <c r="D36" s="467">
        <v>0</v>
      </c>
      <c r="E36" s="467"/>
      <c r="F36" s="467">
        <v>1.98377</v>
      </c>
      <c r="G36" s="467">
        <v>0</v>
      </c>
      <c r="H36" s="467">
        <v>1.98377</v>
      </c>
      <c r="I36" s="468" t="s">
        <v>271</v>
      </c>
      <c r="J36" s="469" t="s">
        <v>482</v>
      </c>
    </row>
    <row r="37" spans="1:10" ht="14.45" customHeight="1" x14ac:dyDescent="0.2">
      <c r="A37" s="465" t="s">
        <v>271</v>
      </c>
      <c r="B37" s="466" t="s">
        <v>271</v>
      </c>
      <c r="C37" s="467" t="s">
        <v>271</v>
      </c>
      <c r="D37" s="467" t="s">
        <v>271</v>
      </c>
      <c r="E37" s="467"/>
      <c r="F37" s="467" t="s">
        <v>271</v>
      </c>
      <c r="G37" s="467" t="s">
        <v>271</v>
      </c>
      <c r="H37" s="467" t="s">
        <v>271</v>
      </c>
      <c r="I37" s="468" t="s">
        <v>271</v>
      </c>
      <c r="J37" s="469" t="s">
        <v>483</v>
      </c>
    </row>
    <row r="38" spans="1:10" ht="14.45" customHeight="1" x14ac:dyDescent="0.2">
      <c r="A38" s="465" t="s">
        <v>473</v>
      </c>
      <c r="B38" s="466" t="s">
        <v>477</v>
      </c>
      <c r="C38" s="467">
        <v>888.31666000000007</v>
      </c>
      <c r="D38" s="467">
        <v>273.94261</v>
      </c>
      <c r="E38" s="467"/>
      <c r="F38" s="467">
        <v>416.65598</v>
      </c>
      <c r="G38" s="467">
        <v>0</v>
      </c>
      <c r="H38" s="467">
        <v>416.65598</v>
      </c>
      <c r="I38" s="468" t="s">
        <v>271</v>
      </c>
      <c r="J38" s="469" t="s">
        <v>478</v>
      </c>
    </row>
  </sheetData>
  <mergeCells count="3">
    <mergeCell ref="F3:I3"/>
    <mergeCell ref="C4:D4"/>
    <mergeCell ref="A1:I1"/>
  </mergeCells>
  <conditionalFormatting sqref="F9 F39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38">
    <cfRule type="expression" dxfId="45" priority="5">
      <formula>$H10&gt;0</formula>
    </cfRule>
  </conditionalFormatting>
  <conditionalFormatting sqref="A10:A38">
    <cfRule type="expression" dxfId="44" priority="2">
      <formula>AND($J10&lt;&gt;"mezeraKL",$J10&lt;&gt;"")</formula>
    </cfRule>
  </conditionalFormatting>
  <conditionalFormatting sqref="I10:I38">
    <cfRule type="expression" dxfId="43" priority="6">
      <formula>$I10&gt;1</formula>
    </cfRule>
  </conditionalFormatting>
  <conditionalFormatting sqref="B10:B38">
    <cfRule type="expression" dxfId="42" priority="1">
      <formula>OR($J10="NS",$J10="SumaNS",$J10="Účet")</formula>
    </cfRule>
  </conditionalFormatting>
  <conditionalFormatting sqref="A10:D38 F10:I38">
    <cfRule type="expression" dxfId="41" priority="8">
      <formula>AND($J10&lt;&gt;"",$J10&lt;&gt;"mezeraKL")</formula>
    </cfRule>
  </conditionalFormatting>
  <conditionalFormatting sqref="B10:D38 F10:I38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38 F10:I38">
    <cfRule type="expression" dxfId="39" priority="4">
      <formula>OR($J10="SumaNS",$J10="NS")</formula>
    </cfRule>
  </conditionalFormatting>
  <hyperlinks>
    <hyperlink ref="A2" location="Obsah!A1" display="Zpět na Obsah  KL 01  1.-4.měsíc" xr:uid="{6A05702C-F84B-462B-8DD7-55BBE1011E1D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7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74" bestFit="1" customWidth="1"/>
    <col min="6" max="6" width="18.7109375" style="212" customWidth="1"/>
    <col min="7" max="7" width="5" style="208" customWidth="1"/>
    <col min="8" max="8" width="12.42578125" style="208" hidden="1" customWidth="1" outlineLevel="1"/>
    <col min="9" max="9" width="8.5703125" style="208" hidden="1" customWidth="1" outlineLevel="1"/>
    <col min="10" max="10" width="25.7109375" style="208" customWidth="1" collapsed="1"/>
    <col min="11" max="11" width="8.7109375" style="208" customWidth="1"/>
    <col min="12" max="13" width="7.7109375" style="206" customWidth="1"/>
    <col min="14" max="14" width="12.7109375" style="206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1" t="s">
        <v>270</v>
      </c>
      <c r="B2" s="62"/>
      <c r="C2" s="210"/>
      <c r="D2" s="210"/>
      <c r="E2" s="273"/>
      <c r="F2" s="210"/>
      <c r="G2" s="210"/>
      <c r="H2" s="210"/>
      <c r="I2" s="210"/>
      <c r="J2" s="210"/>
      <c r="K2" s="210"/>
      <c r="L2" s="211"/>
      <c r="M2" s="211"/>
      <c r="N2" s="211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14.999235795169616</v>
      </c>
      <c r="M3" s="98">
        <f>SUBTOTAL(9,M5:M1048576)</f>
        <v>24445.000000000004</v>
      </c>
      <c r="N3" s="99">
        <f>SUBTOTAL(9,N5:N1048576)</f>
        <v>366656.3190129213</v>
      </c>
    </row>
    <row r="4" spans="1:14" s="207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6" t="s">
        <v>473</v>
      </c>
      <c r="B5" s="477" t="s">
        <v>474</v>
      </c>
      <c r="C5" s="478" t="s">
        <v>493</v>
      </c>
      <c r="D5" s="479" t="s">
        <v>494</v>
      </c>
      <c r="E5" s="480">
        <v>50113001</v>
      </c>
      <c r="F5" s="479" t="s">
        <v>499</v>
      </c>
      <c r="G5" s="478" t="s">
        <v>500</v>
      </c>
      <c r="H5" s="478">
        <v>175868</v>
      </c>
      <c r="I5" s="478">
        <v>75868</v>
      </c>
      <c r="J5" s="478" t="s">
        <v>501</v>
      </c>
      <c r="K5" s="478" t="s">
        <v>502</v>
      </c>
      <c r="L5" s="481">
        <v>1.133</v>
      </c>
      <c r="M5" s="481">
        <v>15</v>
      </c>
      <c r="N5" s="482">
        <v>16.995000000000001</v>
      </c>
    </row>
    <row r="6" spans="1:14" ht="14.45" customHeight="1" x14ac:dyDescent="0.2">
      <c r="A6" s="483" t="s">
        <v>473</v>
      </c>
      <c r="B6" s="484" t="s">
        <v>474</v>
      </c>
      <c r="C6" s="485" t="s">
        <v>493</v>
      </c>
      <c r="D6" s="486" t="s">
        <v>494</v>
      </c>
      <c r="E6" s="487">
        <v>50113001</v>
      </c>
      <c r="F6" s="486" t="s">
        <v>499</v>
      </c>
      <c r="G6" s="485" t="s">
        <v>500</v>
      </c>
      <c r="H6" s="485">
        <v>230918</v>
      </c>
      <c r="I6" s="485">
        <v>230918</v>
      </c>
      <c r="J6" s="485" t="s">
        <v>503</v>
      </c>
      <c r="K6" s="485" t="s">
        <v>504</v>
      </c>
      <c r="L6" s="488">
        <v>0</v>
      </c>
      <c r="M6" s="488">
        <v>0</v>
      </c>
      <c r="N6" s="489">
        <v>0</v>
      </c>
    </row>
    <row r="7" spans="1:14" ht="14.45" customHeight="1" x14ac:dyDescent="0.2">
      <c r="A7" s="483" t="s">
        <v>473</v>
      </c>
      <c r="B7" s="484" t="s">
        <v>474</v>
      </c>
      <c r="C7" s="485" t="s">
        <v>479</v>
      </c>
      <c r="D7" s="486" t="s">
        <v>480</v>
      </c>
      <c r="E7" s="487">
        <v>50113001</v>
      </c>
      <c r="F7" s="486" t="s">
        <v>499</v>
      </c>
      <c r="G7" s="485" t="s">
        <v>500</v>
      </c>
      <c r="H7" s="485">
        <v>100362</v>
      </c>
      <c r="I7" s="485">
        <v>362</v>
      </c>
      <c r="J7" s="485" t="s">
        <v>505</v>
      </c>
      <c r="K7" s="485" t="s">
        <v>506</v>
      </c>
      <c r="L7" s="488">
        <v>72.850000000000009</v>
      </c>
      <c r="M7" s="488">
        <v>6</v>
      </c>
      <c r="N7" s="489">
        <v>437.1</v>
      </c>
    </row>
    <row r="8" spans="1:14" ht="14.45" customHeight="1" x14ac:dyDescent="0.2">
      <c r="A8" s="483" t="s">
        <v>473</v>
      </c>
      <c r="B8" s="484" t="s">
        <v>474</v>
      </c>
      <c r="C8" s="485" t="s">
        <v>479</v>
      </c>
      <c r="D8" s="486" t="s">
        <v>480</v>
      </c>
      <c r="E8" s="487">
        <v>50113001</v>
      </c>
      <c r="F8" s="486" t="s">
        <v>499</v>
      </c>
      <c r="G8" s="485" t="s">
        <v>500</v>
      </c>
      <c r="H8" s="485">
        <v>196610</v>
      </c>
      <c r="I8" s="485">
        <v>96610</v>
      </c>
      <c r="J8" s="485" t="s">
        <v>507</v>
      </c>
      <c r="K8" s="485" t="s">
        <v>508</v>
      </c>
      <c r="L8" s="488">
        <v>51.739987161293513</v>
      </c>
      <c r="M8" s="488">
        <v>1</v>
      </c>
      <c r="N8" s="489">
        <v>51.739987161293513</v>
      </c>
    </row>
    <row r="9" spans="1:14" ht="14.45" customHeight="1" x14ac:dyDescent="0.2">
      <c r="A9" s="483" t="s">
        <v>473</v>
      </c>
      <c r="B9" s="484" t="s">
        <v>474</v>
      </c>
      <c r="C9" s="485" t="s">
        <v>479</v>
      </c>
      <c r="D9" s="486" t="s">
        <v>480</v>
      </c>
      <c r="E9" s="487">
        <v>50113001</v>
      </c>
      <c r="F9" s="486" t="s">
        <v>499</v>
      </c>
      <c r="G9" s="485" t="s">
        <v>500</v>
      </c>
      <c r="H9" s="485">
        <v>243864</v>
      </c>
      <c r="I9" s="485">
        <v>243864</v>
      </c>
      <c r="J9" s="485" t="s">
        <v>509</v>
      </c>
      <c r="K9" s="485" t="s">
        <v>510</v>
      </c>
      <c r="L9" s="488">
        <v>72.22</v>
      </c>
      <c r="M9" s="488">
        <v>1</v>
      </c>
      <c r="N9" s="489">
        <v>72.22</v>
      </c>
    </row>
    <row r="10" spans="1:14" ht="14.45" customHeight="1" x14ac:dyDescent="0.2">
      <c r="A10" s="483" t="s">
        <v>473</v>
      </c>
      <c r="B10" s="484" t="s">
        <v>474</v>
      </c>
      <c r="C10" s="485" t="s">
        <v>479</v>
      </c>
      <c r="D10" s="486" t="s">
        <v>480</v>
      </c>
      <c r="E10" s="487">
        <v>50113001</v>
      </c>
      <c r="F10" s="486" t="s">
        <v>499</v>
      </c>
      <c r="G10" s="485" t="s">
        <v>500</v>
      </c>
      <c r="H10" s="485">
        <v>229191</v>
      </c>
      <c r="I10" s="485">
        <v>229191</v>
      </c>
      <c r="J10" s="485" t="s">
        <v>511</v>
      </c>
      <c r="K10" s="485" t="s">
        <v>512</v>
      </c>
      <c r="L10" s="488">
        <v>141.20999999999998</v>
      </c>
      <c r="M10" s="488">
        <v>1</v>
      </c>
      <c r="N10" s="489">
        <v>141.20999999999998</v>
      </c>
    </row>
    <row r="11" spans="1:14" ht="14.45" customHeight="1" x14ac:dyDescent="0.2">
      <c r="A11" s="483" t="s">
        <v>473</v>
      </c>
      <c r="B11" s="484" t="s">
        <v>474</v>
      </c>
      <c r="C11" s="485" t="s">
        <v>479</v>
      </c>
      <c r="D11" s="486" t="s">
        <v>480</v>
      </c>
      <c r="E11" s="487">
        <v>50113001</v>
      </c>
      <c r="F11" s="486" t="s">
        <v>499</v>
      </c>
      <c r="G11" s="485" t="s">
        <v>500</v>
      </c>
      <c r="H11" s="485">
        <v>920304</v>
      </c>
      <c r="I11" s="485">
        <v>0</v>
      </c>
      <c r="J11" s="485" t="s">
        <v>513</v>
      </c>
      <c r="K11" s="485" t="s">
        <v>271</v>
      </c>
      <c r="L11" s="488">
        <v>259.62877575608633</v>
      </c>
      <c r="M11" s="488">
        <v>4</v>
      </c>
      <c r="N11" s="489">
        <v>1038.5151030243453</v>
      </c>
    </row>
    <row r="12" spans="1:14" ht="14.45" customHeight="1" x14ac:dyDescent="0.2">
      <c r="A12" s="483" t="s">
        <v>473</v>
      </c>
      <c r="B12" s="484" t="s">
        <v>474</v>
      </c>
      <c r="C12" s="485" t="s">
        <v>479</v>
      </c>
      <c r="D12" s="486" t="s">
        <v>480</v>
      </c>
      <c r="E12" s="487">
        <v>50113001</v>
      </c>
      <c r="F12" s="486" t="s">
        <v>499</v>
      </c>
      <c r="G12" s="485" t="s">
        <v>500</v>
      </c>
      <c r="H12" s="485">
        <v>920067</v>
      </c>
      <c r="I12" s="485">
        <v>0</v>
      </c>
      <c r="J12" s="485" t="s">
        <v>514</v>
      </c>
      <c r="K12" s="485" t="s">
        <v>271</v>
      </c>
      <c r="L12" s="488">
        <v>95.937503498602879</v>
      </c>
      <c r="M12" s="488">
        <v>3</v>
      </c>
      <c r="N12" s="489">
        <v>287.81251049580862</v>
      </c>
    </row>
    <row r="13" spans="1:14" ht="14.45" customHeight="1" x14ac:dyDescent="0.2">
      <c r="A13" s="483" t="s">
        <v>473</v>
      </c>
      <c r="B13" s="484" t="s">
        <v>474</v>
      </c>
      <c r="C13" s="485" t="s">
        <v>479</v>
      </c>
      <c r="D13" s="486" t="s">
        <v>480</v>
      </c>
      <c r="E13" s="487">
        <v>50113001</v>
      </c>
      <c r="F13" s="486" t="s">
        <v>499</v>
      </c>
      <c r="G13" s="485" t="s">
        <v>500</v>
      </c>
      <c r="H13" s="485">
        <v>502480</v>
      </c>
      <c r="I13" s="485">
        <v>0</v>
      </c>
      <c r="J13" s="485" t="s">
        <v>515</v>
      </c>
      <c r="K13" s="485" t="s">
        <v>516</v>
      </c>
      <c r="L13" s="488">
        <v>95.045100000000005</v>
      </c>
      <c r="M13" s="488">
        <v>1</v>
      </c>
      <c r="N13" s="489">
        <v>95.045100000000005</v>
      </c>
    </row>
    <row r="14" spans="1:14" ht="14.45" customHeight="1" x14ac:dyDescent="0.2">
      <c r="A14" s="483" t="s">
        <v>473</v>
      </c>
      <c r="B14" s="484" t="s">
        <v>474</v>
      </c>
      <c r="C14" s="485" t="s">
        <v>479</v>
      </c>
      <c r="D14" s="486" t="s">
        <v>480</v>
      </c>
      <c r="E14" s="487">
        <v>50113001</v>
      </c>
      <c r="F14" s="486" t="s">
        <v>499</v>
      </c>
      <c r="G14" s="485" t="s">
        <v>500</v>
      </c>
      <c r="H14" s="485">
        <v>841560</v>
      </c>
      <c r="I14" s="485">
        <v>0</v>
      </c>
      <c r="J14" s="485" t="s">
        <v>517</v>
      </c>
      <c r="K14" s="485" t="s">
        <v>271</v>
      </c>
      <c r="L14" s="488">
        <v>213.08453255824926</v>
      </c>
      <c r="M14" s="488">
        <v>41</v>
      </c>
      <c r="N14" s="489">
        <v>8736.4658348882203</v>
      </c>
    </row>
    <row r="15" spans="1:14" ht="14.45" customHeight="1" x14ac:dyDescent="0.2">
      <c r="A15" s="483" t="s">
        <v>473</v>
      </c>
      <c r="B15" s="484" t="s">
        <v>474</v>
      </c>
      <c r="C15" s="485" t="s">
        <v>479</v>
      </c>
      <c r="D15" s="486" t="s">
        <v>480</v>
      </c>
      <c r="E15" s="487">
        <v>50113001</v>
      </c>
      <c r="F15" s="486" t="s">
        <v>499</v>
      </c>
      <c r="G15" s="485" t="s">
        <v>500</v>
      </c>
      <c r="H15" s="485">
        <v>102684</v>
      </c>
      <c r="I15" s="485">
        <v>2684</v>
      </c>
      <c r="J15" s="485" t="s">
        <v>518</v>
      </c>
      <c r="K15" s="485" t="s">
        <v>519</v>
      </c>
      <c r="L15" s="488">
        <v>132.46</v>
      </c>
      <c r="M15" s="488">
        <v>4</v>
      </c>
      <c r="N15" s="489">
        <v>529.84</v>
      </c>
    </row>
    <row r="16" spans="1:14" ht="14.45" customHeight="1" x14ac:dyDescent="0.2">
      <c r="A16" s="483" t="s">
        <v>473</v>
      </c>
      <c r="B16" s="484" t="s">
        <v>474</v>
      </c>
      <c r="C16" s="485" t="s">
        <v>479</v>
      </c>
      <c r="D16" s="486" t="s">
        <v>480</v>
      </c>
      <c r="E16" s="487">
        <v>50113001</v>
      </c>
      <c r="F16" s="486" t="s">
        <v>499</v>
      </c>
      <c r="G16" s="485" t="s">
        <v>500</v>
      </c>
      <c r="H16" s="485">
        <v>207962</v>
      </c>
      <c r="I16" s="485">
        <v>207962</v>
      </c>
      <c r="J16" s="485" t="s">
        <v>520</v>
      </c>
      <c r="K16" s="485" t="s">
        <v>521</v>
      </c>
      <c r="L16" s="488">
        <v>32.894999999999996</v>
      </c>
      <c r="M16" s="488">
        <v>2</v>
      </c>
      <c r="N16" s="489">
        <v>65.789999999999992</v>
      </c>
    </row>
    <row r="17" spans="1:14" ht="14.45" customHeight="1" x14ac:dyDescent="0.2">
      <c r="A17" s="483" t="s">
        <v>473</v>
      </c>
      <c r="B17" s="484" t="s">
        <v>474</v>
      </c>
      <c r="C17" s="485" t="s">
        <v>479</v>
      </c>
      <c r="D17" s="486" t="s">
        <v>480</v>
      </c>
      <c r="E17" s="487">
        <v>50113001</v>
      </c>
      <c r="F17" s="486" t="s">
        <v>499</v>
      </c>
      <c r="G17" s="485" t="s">
        <v>522</v>
      </c>
      <c r="H17" s="485">
        <v>231956</v>
      </c>
      <c r="I17" s="485">
        <v>231956</v>
      </c>
      <c r="J17" s="485" t="s">
        <v>523</v>
      </c>
      <c r="K17" s="485" t="s">
        <v>524</v>
      </c>
      <c r="L17" s="488">
        <v>49.76</v>
      </c>
      <c r="M17" s="488">
        <v>1</v>
      </c>
      <c r="N17" s="489">
        <v>49.76</v>
      </c>
    </row>
    <row r="18" spans="1:14" ht="14.45" customHeight="1" x14ac:dyDescent="0.2">
      <c r="A18" s="483" t="s">
        <v>473</v>
      </c>
      <c r="B18" s="484" t="s">
        <v>474</v>
      </c>
      <c r="C18" s="485" t="s">
        <v>484</v>
      </c>
      <c r="D18" s="486" t="s">
        <v>485</v>
      </c>
      <c r="E18" s="487">
        <v>50113001</v>
      </c>
      <c r="F18" s="486" t="s">
        <v>499</v>
      </c>
      <c r="G18" s="485" t="s">
        <v>500</v>
      </c>
      <c r="H18" s="485">
        <v>845282</v>
      </c>
      <c r="I18" s="485">
        <v>107133</v>
      </c>
      <c r="J18" s="485" t="s">
        <v>525</v>
      </c>
      <c r="K18" s="485" t="s">
        <v>526</v>
      </c>
      <c r="L18" s="488">
        <v>883.24559596708764</v>
      </c>
      <c r="M18" s="488">
        <v>20</v>
      </c>
      <c r="N18" s="489">
        <v>17664.911919341754</v>
      </c>
    </row>
    <row r="19" spans="1:14" ht="14.45" customHeight="1" x14ac:dyDescent="0.2">
      <c r="A19" s="483" t="s">
        <v>473</v>
      </c>
      <c r="B19" s="484" t="s">
        <v>474</v>
      </c>
      <c r="C19" s="485" t="s">
        <v>484</v>
      </c>
      <c r="D19" s="486" t="s">
        <v>485</v>
      </c>
      <c r="E19" s="487">
        <v>50113001</v>
      </c>
      <c r="F19" s="486" t="s">
        <v>499</v>
      </c>
      <c r="G19" s="485" t="s">
        <v>500</v>
      </c>
      <c r="H19" s="485">
        <v>103073</v>
      </c>
      <c r="I19" s="485">
        <v>103073</v>
      </c>
      <c r="J19" s="485" t="s">
        <v>527</v>
      </c>
      <c r="K19" s="485" t="s">
        <v>528</v>
      </c>
      <c r="L19" s="488">
        <v>649.89</v>
      </c>
      <c r="M19" s="488">
        <v>2</v>
      </c>
      <c r="N19" s="489">
        <v>1299.78</v>
      </c>
    </row>
    <row r="20" spans="1:14" ht="14.45" customHeight="1" x14ac:dyDescent="0.2">
      <c r="A20" s="483" t="s">
        <v>473</v>
      </c>
      <c r="B20" s="484" t="s">
        <v>474</v>
      </c>
      <c r="C20" s="485" t="s">
        <v>484</v>
      </c>
      <c r="D20" s="486" t="s">
        <v>485</v>
      </c>
      <c r="E20" s="487">
        <v>50113001</v>
      </c>
      <c r="F20" s="486" t="s">
        <v>499</v>
      </c>
      <c r="G20" s="485" t="s">
        <v>500</v>
      </c>
      <c r="H20" s="485">
        <v>215956</v>
      </c>
      <c r="I20" s="485">
        <v>215956</v>
      </c>
      <c r="J20" s="485" t="s">
        <v>529</v>
      </c>
      <c r="K20" s="485" t="s">
        <v>530</v>
      </c>
      <c r="L20" s="488">
        <v>636.05437179912713</v>
      </c>
      <c r="M20" s="488">
        <v>59</v>
      </c>
      <c r="N20" s="489">
        <v>37527.207936148501</v>
      </c>
    </row>
    <row r="21" spans="1:14" ht="14.45" customHeight="1" x14ac:dyDescent="0.2">
      <c r="A21" s="483" t="s">
        <v>473</v>
      </c>
      <c r="B21" s="484" t="s">
        <v>474</v>
      </c>
      <c r="C21" s="485" t="s">
        <v>484</v>
      </c>
      <c r="D21" s="486" t="s">
        <v>485</v>
      </c>
      <c r="E21" s="487">
        <v>50113001</v>
      </c>
      <c r="F21" s="486" t="s">
        <v>499</v>
      </c>
      <c r="G21" s="485" t="s">
        <v>500</v>
      </c>
      <c r="H21" s="485">
        <v>210636</v>
      </c>
      <c r="I21" s="485">
        <v>210636</v>
      </c>
      <c r="J21" s="485" t="s">
        <v>531</v>
      </c>
      <c r="K21" s="485" t="s">
        <v>532</v>
      </c>
      <c r="L21" s="488">
        <v>3386.86</v>
      </c>
      <c r="M21" s="488">
        <v>2</v>
      </c>
      <c r="N21" s="489">
        <v>6773.72</v>
      </c>
    </row>
    <row r="22" spans="1:14" ht="14.45" customHeight="1" x14ac:dyDescent="0.2">
      <c r="A22" s="483" t="s">
        <v>473</v>
      </c>
      <c r="B22" s="484" t="s">
        <v>474</v>
      </c>
      <c r="C22" s="485" t="s">
        <v>484</v>
      </c>
      <c r="D22" s="486" t="s">
        <v>485</v>
      </c>
      <c r="E22" s="487">
        <v>50113001</v>
      </c>
      <c r="F22" s="486" t="s">
        <v>499</v>
      </c>
      <c r="G22" s="485" t="s">
        <v>500</v>
      </c>
      <c r="H22" s="485">
        <v>193236</v>
      </c>
      <c r="I22" s="485">
        <v>193236</v>
      </c>
      <c r="J22" s="485" t="s">
        <v>533</v>
      </c>
      <c r="K22" s="485" t="s">
        <v>534</v>
      </c>
      <c r="L22" s="488">
        <v>967.56962685148142</v>
      </c>
      <c r="M22" s="488">
        <v>1</v>
      </c>
      <c r="N22" s="489">
        <v>967.56962685148142</v>
      </c>
    </row>
    <row r="23" spans="1:14" ht="14.45" customHeight="1" x14ac:dyDescent="0.2">
      <c r="A23" s="483" t="s">
        <v>473</v>
      </c>
      <c r="B23" s="484" t="s">
        <v>474</v>
      </c>
      <c r="C23" s="485" t="s">
        <v>484</v>
      </c>
      <c r="D23" s="486" t="s">
        <v>485</v>
      </c>
      <c r="E23" s="487">
        <v>50113001</v>
      </c>
      <c r="F23" s="486" t="s">
        <v>499</v>
      </c>
      <c r="G23" s="485" t="s">
        <v>500</v>
      </c>
      <c r="H23" s="485">
        <v>847983</v>
      </c>
      <c r="I23" s="485">
        <v>149868</v>
      </c>
      <c r="J23" s="485" t="s">
        <v>535</v>
      </c>
      <c r="K23" s="485" t="s">
        <v>271</v>
      </c>
      <c r="L23" s="488">
        <v>1228.0885714285714</v>
      </c>
      <c r="M23" s="488">
        <v>1</v>
      </c>
      <c r="N23" s="489">
        <v>1228.0885714285714</v>
      </c>
    </row>
    <row r="24" spans="1:14" ht="14.45" customHeight="1" x14ac:dyDescent="0.2">
      <c r="A24" s="483" t="s">
        <v>473</v>
      </c>
      <c r="B24" s="484" t="s">
        <v>474</v>
      </c>
      <c r="C24" s="485" t="s">
        <v>484</v>
      </c>
      <c r="D24" s="486" t="s">
        <v>485</v>
      </c>
      <c r="E24" s="487">
        <v>50113001</v>
      </c>
      <c r="F24" s="486" t="s">
        <v>499</v>
      </c>
      <c r="G24" s="485" t="s">
        <v>500</v>
      </c>
      <c r="H24" s="485">
        <v>57521</v>
      </c>
      <c r="I24" s="485">
        <v>57521</v>
      </c>
      <c r="J24" s="485" t="s">
        <v>536</v>
      </c>
      <c r="K24" s="485" t="s">
        <v>537</v>
      </c>
      <c r="L24" s="488">
        <v>450.62555927101016</v>
      </c>
      <c r="M24" s="488">
        <v>1</v>
      </c>
      <c r="N24" s="489">
        <v>450.62555927101016</v>
      </c>
    </row>
    <row r="25" spans="1:14" ht="14.45" customHeight="1" x14ac:dyDescent="0.2">
      <c r="A25" s="483" t="s">
        <v>473</v>
      </c>
      <c r="B25" s="484" t="s">
        <v>474</v>
      </c>
      <c r="C25" s="485" t="s">
        <v>484</v>
      </c>
      <c r="D25" s="486" t="s">
        <v>485</v>
      </c>
      <c r="E25" s="487">
        <v>50113001</v>
      </c>
      <c r="F25" s="486" t="s">
        <v>499</v>
      </c>
      <c r="G25" s="485" t="s">
        <v>500</v>
      </c>
      <c r="H25" s="485">
        <v>103543</v>
      </c>
      <c r="I25" s="485">
        <v>103543</v>
      </c>
      <c r="J25" s="485" t="s">
        <v>538</v>
      </c>
      <c r="K25" s="485" t="s">
        <v>539</v>
      </c>
      <c r="L25" s="488">
        <v>979.72181419354581</v>
      </c>
      <c r="M25" s="488">
        <v>3</v>
      </c>
      <c r="N25" s="489">
        <v>2939.1654425806373</v>
      </c>
    </row>
    <row r="26" spans="1:14" ht="14.45" customHeight="1" x14ac:dyDescent="0.2">
      <c r="A26" s="483" t="s">
        <v>473</v>
      </c>
      <c r="B26" s="484" t="s">
        <v>474</v>
      </c>
      <c r="C26" s="485" t="s">
        <v>484</v>
      </c>
      <c r="D26" s="486" t="s">
        <v>485</v>
      </c>
      <c r="E26" s="487">
        <v>50113001</v>
      </c>
      <c r="F26" s="486" t="s">
        <v>499</v>
      </c>
      <c r="G26" s="485" t="s">
        <v>500</v>
      </c>
      <c r="H26" s="485">
        <v>147208</v>
      </c>
      <c r="I26" s="485">
        <v>103543</v>
      </c>
      <c r="J26" s="485" t="s">
        <v>540</v>
      </c>
      <c r="K26" s="485" t="s">
        <v>541</v>
      </c>
      <c r="L26" s="488">
        <v>968.9899999999999</v>
      </c>
      <c r="M26" s="488">
        <v>4</v>
      </c>
      <c r="N26" s="489">
        <v>3875.9599999999996</v>
      </c>
    </row>
    <row r="27" spans="1:14" ht="14.45" customHeight="1" x14ac:dyDescent="0.2">
      <c r="A27" s="483" t="s">
        <v>473</v>
      </c>
      <c r="B27" s="484" t="s">
        <v>474</v>
      </c>
      <c r="C27" s="485" t="s">
        <v>484</v>
      </c>
      <c r="D27" s="486" t="s">
        <v>485</v>
      </c>
      <c r="E27" s="487">
        <v>50113001</v>
      </c>
      <c r="F27" s="486" t="s">
        <v>499</v>
      </c>
      <c r="G27" s="485" t="s">
        <v>500</v>
      </c>
      <c r="H27" s="485">
        <v>126816</v>
      </c>
      <c r="I27" s="485">
        <v>26816</v>
      </c>
      <c r="J27" s="485" t="s">
        <v>542</v>
      </c>
      <c r="K27" s="485" t="s">
        <v>543</v>
      </c>
      <c r="L27" s="488">
        <v>1436.1803837297985</v>
      </c>
      <c r="M27" s="488">
        <v>3</v>
      </c>
      <c r="N27" s="489">
        <v>4308.5411511893954</v>
      </c>
    </row>
    <row r="28" spans="1:14" ht="14.45" customHeight="1" x14ac:dyDescent="0.2">
      <c r="A28" s="483" t="s">
        <v>473</v>
      </c>
      <c r="B28" s="484" t="s">
        <v>474</v>
      </c>
      <c r="C28" s="485" t="s">
        <v>484</v>
      </c>
      <c r="D28" s="486" t="s">
        <v>485</v>
      </c>
      <c r="E28" s="487">
        <v>50113001</v>
      </c>
      <c r="F28" s="486" t="s">
        <v>499</v>
      </c>
      <c r="G28" s="485" t="s">
        <v>500</v>
      </c>
      <c r="H28" s="485">
        <v>186403</v>
      </c>
      <c r="I28" s="485">
        <v>85170</v>
      </c>
      <c r="J28" s="485" t="s">
        <v>544</v>
      </c>
      <c r="K28" s="485" t="s">
        <v>545</v>
      </c>
      <c r="L28" s="488">
        <v>782.14269225720977</v>
      </c>
      <c r="M28" s="488">
        <v>18</v>
      </c>
      <c r="N28" s="489">
        <v>14078.568460629776</v>
      </c>
    </row>
    <row r="29" spans="1:14" ht="14.45" customHeight="1" x14ac:dyDescent="0.2">
      <c r="A29" s="483" t="s">
        <v>473</v>
      </c>
      <c r="B29" s="484" t="s">
        <v>474</v>
      </c>
      <c r="C29" s="485" t="s">
        <v>484</v>
      </c>
      <c r="D29" s="486" t="s">
        <v>485</v>
      </c>
      <c r="E29" s="487">
        <v>50113001</v>
      </c>
      <c r="F29" s="486" t="s">
        <v>499</v>
      </c>
      <c r="G29" s="485" t="s">
        <v>500</v>
      </c>
      <c r="H29" s="485">
        <v>847178</v>
      </c>
      <c r="I29" s="485">
        <v>107496</v>
      </c>
      <c r="J29" s="485" t="s">
        <v>546</v>
      </c>
      <c r="K29" s="485" t="s">
        <v>547</v>
      </c>
      <c r="L29" s="488">
        <v>754.79614039948194</v>
      </c>
      <c r="M29" s="488">
        <v>13</v>
      </c>
      <c r="N29" s="489">
        <v>9812.3498251932651</v>
      </c>
    </row>
    <row r="30" spans="1:14" ht="14.45" customHeight="1" x14ac:dyDescent="0.2">
      <c r="A30" s="483" t="s">
        <v>473</v>
      </c>
      <c r="B30" s="484" t="s">
        <v>474</v>
      </c>
      <c r="C30" s="485" t="s">
        <v>490</v>
      </c>
      <c r="D30" s="486" t="s">
        <v>491</v>
      </c>
      <c r="E30" s="487">
        <v>50113001</v>
      </c>
      <c r="F30" s="486" t="s">
        <v>499</v>
      </c>
      <c r="G30" s="485" t="s">
        <v>500</v>
      </c>
      <c r="H30" s="485">
        <v>196886</v>
      </c>
      <c r="I30" s="485">
        <v>96886</v>
      </c>
      <c r="J30" s="485" t="s">
        <v>548</v>
      </c>
      <c r="K30" s="485" t="s">
        <v>549</v>
      </c>
      <c r="L30" s="488">
        <v>50.16</v>
      </c>
      <c r="M30" s="488">
        <v>276</v>
      </c>
      <c r="N30" s="489">
        <v>13844.16</v>
      </c>
    </row>
    <row r="31" spans="1:14" ht="14.45" customHeight="1" x14ac:dyDescent="0.2">
      <c r="A31" s="483" t="s">
        <v>473</v>
      </c>
      <c r="B31" s="484" t="s">
        <v>474</v>
      </c>
      <c r="C31" s="485" t="s">
        <v>490</v>
      </c>
      <c r="D31" s="486" t="s">
        <v>491</v>
      </c>
      <c r="E31" s="487">
        <v>50113001</v>
      </c>
      <c r="F31" s="486" t="s">
        <v>499</v>
      </c>
      <c r="G31" s="485" t="s">
        <v>500</v>
      </c>
      <c r="H31" s="485">
        <v>100362</v>
      </c>
      <c r="I31" s="485">
        <v>362</v>
      </c>
      <c r="J31" s="485" t="s">
        <v>505</v>
      </c>
      <c r="K31" s="485" t="s">
        <v>506</v>
      </c>
      <c r="L31" s="488">
        <v>72.805333333333337</v>
      </c>
      <c r="M31" s="488">
        <v>15</v>
      </c>
      <c r="N31" s="489">
        <v>1092.0800000000002</v>
      </c>
    </row>
    <row r="32" spans="1:14" ht="14.45" customHeight="1" x14ac:dyDescent="0.2">
      <c r="A32" s="483" t="s">
        <v>473</v>
      </c>
      <c r="B32" s="484" t="s">
        <v>474</v>
      </c>
      <c r="C32" s="485" t="s">
        <v>490</v>
      </c>
      <c r="D32" s="486" t="s">
        <v>491</v>
      </c>
      <c r="E32" s="487">
        <v>50113001</v>
      </c>
      <c r="F32" s="486" t="s">
        <v>499</v>
      </c>
      <c r="G32" s="485" t="s">
        <v>500</v>
      </c>
      <c r="H32" s="485">
        <v>196610</v>
      </c>
      <c r="I32" s="485">
        <v>96610</v>
      </c>
      <c r="J32" s="485" t="s">
        <v>507</v>
      </c>
      <c r="K32" s="485" t="s">
        <v>508</v>
      </c>
      <c r="L32" s="488">
        <v>51.739999999999988</v>
      </c>
      <c r="M32" s="488">
        <v>4</v>
      </c>
      <c r="N32" s="489">
        <v>206.95999999999995</v>
      </c>
    </row>
    <row r="33" spans="1:14" ht="14.45" customHeight="1" x14ac:dyDescent="0.2">
      <c r="A33" s="483" t="s">
        <v>473</v>
      </c>
      <c r="B33" s="484" t="s">
        <v>474</v>
      </c>
      <c r="C33" s="485" t="s">
        <v>490</v>
      </c>
      <c r="D33" s="486" t="s">
        <v>491</v>
      </c>
      <c r="E33" s="487">
        <v>50113001</v>
      </c>
      <c r="F33" s="486" t="s">
        <v>499</v>
      </c>
      <c r="G33" s="485" t="s">
        <v>500</v>
      </c>
      <c r="H33" s="485">
        <v>156926</v>
      </c>
      <c r="I33" s="485">
        <v>56926</v>
      </c>
      <c r="J33" s="485" t="s">
        <v>550</v>
      </c>
      <c r="K33" s="485" t="s">
        <v>551</v>
      </c>
      <c r="L33" s="488">
        <v>48.400000000000006</v>
      </c>
      <c r="M33" s="488">
        <v>9</v>
      </c>
      <c r="N33" s="489">
        <v>435.6</v>
      </c>
    </row>
    <row r="34" spans="1:14" ht="14.45" customHeight="1" x14ac:dyDescent="0.2">
      <c r="A34" s="483" t="s">
        <v>473</v>
      </c>
      <c r="B34" s="484" t="s">
        <v>474</v>
      </c>
      <c r="C34" s="485" t="s">
        <v>490</v>
      </c>
      <c r="D34" s="486" t="s">
        <v>491</v>
      </c>
      <c r="E34" s="487">
        <v>50113001</v>
      </c>
      <c r="F34" s="486" t="s">
        <v>499</v>
      </c>
      <c r="G34" s="485" t="s">
        <v>500</v>
      </c>
      <c r="H34" s="485">
        <v>208456</v>
      </c>
      <c r="I34" s="485">
        <v>208456</v>
      </c>
      <c r="J34" s="485" t="s">
        <v>552</v>
      </c>
      <c r="K34" s="485" t="s">
        <v>553</v>
      </c>
      <c r="L34" s="488">
        <v>738.54</v>
      </c>
      <c r="M34" s="488">
        <v>0.15</v>
      </c>
      <c r="N34" s="489">
        <v>110.78099999999999</v>
      </c>
    </row>
    <row r="35" spans="1:14" ht="14.45" customHeight="1" x14ac:dyDescent="0.2">
      <c r="A35" s="483" t="s">
        <v>473</v>
      </c>
      <c r="B35" s="484" t="s">
        <v>474</v>
      </c>
      <c r="C35" s="485" t="s">
        <v>490</v>
      </c>
      <c r="D35" s="486" t="s">
        <v>491</v>
      </c>
      <c r="E35" s="487">
        <v>50113001</v>
      </c>
      <c r="F35" s="486" t="s">
        <v>499</v>
      </c>
      <c r="G35" s="485" t="s">
        <v>500</v>
      </c>
      <c r="H35" s="485">
        <v>243864</v>
      </c>
      <c r="I35" s="485">
        <v>243864</v>
      </c>
      <c r="J35" s="485" t="s">
        <v>509</v>
      </c>
      <c r="K35" s="485" t="s">
        <v>510</v>
      </c>
      <c r="L35" s="488">
        <v>65.650000000000034</v>
      </c>
      <c r="M35" s="488">
        <v>3</v>
      </c>
      <c r="N35" s="489">
        <v>196.9500000000001</v>
      </c>
    </row>
    <row r="36" spans="1:14" ht="14.45" customHeight="1" x14ac:dyDescent="0.2">
      <c r="A36" s="483" t="s">
        <v>473</v>
      </c>
      <c r="B36" s="484" t="s">
        <v>474</v>
      </c>
      <c r="C36" s="485" t="s">
        <v>490</v>
      </c>
      <c r="D36" s="486" t="s">
        <v>491</v>
      </c>
      <c r="E36" s="487">
        <v>50113001</v>
      </c>
      <c r="F36" s="486" t="s">
        <v>499</v>
      </c>
      <c r="G36" s="485" t="s">
        <v>500</v>
      </c>
      <c r="H36" s="485">
        <v>502417</v>
      </c>
      <c r="I36" s="485">
        <v>250256</v>
      </c>
      <c r="J36" s="485" t="s">
        <v>554</v>
      </c>
      <c r="K36" s="485" t="s">
        <v>555</v>
      </c>
      <c r="L36" s="488">
        <v>0</v>
      </c>
      <c r="M36" s="488">
        <v>21162</v>
      </c>
      <c r="N36" s="489">
        <v>0</v>
      </c>
    </row>
    <row r="37" spans="1:14" ht="14.45" customHeight="1" x14ac:dyDescent="0.2">
      <c r="A37" s="483" t="s">
        <v>473</v>
      </c>
      <c r="B37" s="484" t="s">
        <v>474</v>
      </c>
      <c r="C37" s="485" t="s">
        <v>490</v>
      </c>
      <c r="D37" s="486" t="s">
        <v>491</v>
      </c>
      <c r="E37" s="487">
        <v>50113001</v>
      </c>
      <c r="F37" s="486" t="s">
        <v>499</v>
      </c>
      <c r="G37" s="485" t="s">
        <v>271</v>
      </c>
      <c r="H37" s="485">
        <v>499553</v>
      </c>
      <c r="I37" s="485">
        <v>0</v>
      </c>
      <c r="J37" s="485" t="s">
        <v>556</v>
      </c>
      <c r="K37" s="485" t="s">
        <v>557</v>
      </c>
      <c r="L37" s="488">
        <v>408.59000000000003</v>
      </c>
      <c r="M37" s="488">
        <v>522</v>
      </c>
      <c r="N37" s="489">
        <v>213283.98</v>
      </c>
    </row>
    <row r="38" spans="1:14" ht="14.45" customHeight="1" x14ac:dyDescent="0.2">
      <c r="A38" s="483" t="s">
        <v>473</v>
      </c>
      <c r="B38" s="484" t="s">
        <v>474</v>
      </c>
      <c r="C38" s="485" t="s">
        <v>490</v>
      </c>
      <c r="D38" s="486" t="s">
        <v>491</v>
      </c>
      <c r="E38" s="487">
        <v>50113001</v>
      </c>
      <c r="F38" s="486" t="s">
        <v>499</v>
      </c>
      <c r="G38" s="485" t="s">
        <v>500</v>
      </c>
      <c r="H38" s="485">
        <v>499329</v>
      </c>
      <c r="I38" s="485">
        <v>250388</v>
      </c>
      <c r="J38" s="485" t="s">
        <v>558</v>
      </c>
      <c r="K38" s="485" t="s">
        <v>559</v>
      </c>
      <c r="L38" s="488">
        <v>0</v>
      </c>
      <c r="M38" s="488">
        <v>17.599999999999998</v>
      </c>
      <c r="N38" s="489">
        <v>0</v>
      </c>
    </row>
    <row r="39" spans="1:14" ht="14.45" customHeight="1" x14ac:dyDescent="0.2">
      <c r="A39" s="483" t="s">
        <v>473</v>
      </c>
      <c r="B39" s="484" t="s">
        <v>474</v>
      </c>
      <c r="C39" s="485" t="s">
        <v>490</v>
      </c>
      <c r="D39" s="486" t="s">
        <v>491</v>
      </c>
      <c r="E39" s="487">
        <v>50113001</v>
      </c>
      <c r="F39" s="486" t="s">
        <v>499</v>
      </c>
      <c r="G39" s="485" t="s">
        <v>271</v>
      </c>
      <c r="H39" s="485">
        <v>499554</v>
      </c>
      <c r="I39" s="485">
        <v>0</v>
      </c>
      <c r="J39" s="485" t="s">
        <v>560</v>
      </c>
      <c r="K39" s="485" t="s">
        <v>561</v>
      </c>
      <c r="L39" s="488">
        <v>46.480000000000004</v>
      </c>
      <c r="M39" s="488">
        <v>1</v>
      </c>
      <c r="N39" s="489">
        <v>46.480000000000004</v>
      </c>
    </row>
    <row r="40" spans="1:14" ht="14.45" customHeight="1" x14ac:dyDescent="0.2">
      <c r="A40" s="483" t="s">
        <v>473</v>
      </c>
      <c r="B40" s="484" t="s">
        <v>474</v>
      </c>
      <c r="C40" s="485" t="s">
        <v>490</v>
      </c>
      <c r="D40" s="486" t="s">
        <v>491</v>
      </c>
      <c r="E40" s="487">
        <v>50113001</v>
      </c>
      <c r="F40" s="486" t="s">
        <v>499</v>
      </c>
      <c r="G40" s="485" t="s">
        <v>500</v>
      </c>
      <c r="H40" s="485">
        <v>250303</v>
      </c>
      <c r="I40" s="485">
        <v>250303</v>
      </c>
      <c r="J40" s="485" t="s">
        <v>562</v>
      </c>
      <c r="K40" s="485" t="s">
        <v>563</v>
      </c>
      <c r="L40" s="488">
        <v>0</v>
      </c>
      <c r="M40" s="488">
        <v>12.9</v>
      </c>
      <c r="N40" s="489">
        <v>0</v>
      </c>
    </row>
    <row r="41" spans="1:14" ht="14.45" customHeight="1" x14ac:dyDescent="0.2">
      <c r="A41" s="483" t="s">
        <v>473</v>
      </c>
      <c r="B41" s="484" t="s">
        <v>474</v>
      </c>
      <c r="C41" s="485" t="s">
        <v>490</v>
      </c>
      <c r="D41" s="486" t="s">
        <v>491</v>
      </c>
      <c r="E41" s="487">
        <v>50113001</v>
      </c>
      <c r="F41" s="486" t="s">
        <v>499</v>
      </c>
      <c r="G41" s="485" t="s">
        <v>500</v>
      </c>
      <c r="H41" s="485">
        <v>104071</v>
      </c>
      <c r="I41" s="485">
        <v>4071</v>
      </c>
      <c r="J41" s="485" t="s">
        <v>564</v>
      </c>
      <c r="K41" s="485" t="s">
        <v>565</v>
      </c>
      <c r="L41" s="488">
        <v>223.68555344158287</v>
      </c>
      <c r="M41" s="488">
        <v>9</v>
      </c>
      <c r="N41" s="489">
        <v>2013.1699809742458</v>
      </c>
    </row>
    <row r="42" spans="1:14" ht="14.45" customHeight="1" x14ac:dyDescent="0.2">
      <c r="A42" s="483" t="s">
        <v>473</v>
      </c>
      <c r="B42" s="484" t="s">
        <v>474</v>
      </c>
      <c r="C42" s="485" t="s">
        <v>490</v>
      </c>
      <c r="D42" s="486" t="s">
        <v>491</v>
      </c>
      <c r="E42" s="487">
        <v>50113001</v>
      </c>
      <c r="F42" s="486" t="s">
        <v>499</v>
      </c>
      <c r="G42" s="485" t="s">
        <v>500</v>
      </c>
      <c r="H42" s="485">
        <v>102479</v>
      </c>
      <c r="I42" s="485">
        <v>2479</v>
      </c>
      <c r="J42" s="485" t="s">
        <v>564</v>
      </c>
      <c r="K42" s="485" t="s">
        <v>566</v>
      </c>
      <c r="L42" s="488">
        <v>65.269393939393936</v>
      </c>
      <c r="M42" s="488">
        <v>33</v>
      </c>
      <c r="N42" s="489">
        <v>2153.89</v>
      </c>
    </row>
    <row r="43" spans="1:14" ht="14.45" customHeight="1" x14ac:dyDescent="0.2">
      <c r="A43" s="483" t="s">
        <v>473</v>
      </c>
      <c r="B43" s="484" t="s">
        <v>474</v>
      </c>
      <c r="C43" s="485" t="s">
        <v>490</v>
      </c>
      <c r="D43" s="486" t="s">
        <v>491</v>
      </c>
      <c r="E43" s="487">
        <v>50113001</v>
      </c>
      <c r="F43" s="486" t="s">
        <v>499</v>
      </c>
      <c r="G43" s="485" t="s">
        <v>500</v>
      </c>
      <c r="H43" s="485">
        <v>233009</v>
      </c>
      <c r="I43" s="485">
        <v>233009</v>
      </c>
      <c r="J43" s="485" t="s">
        <v>567</v>
      </c>
      <c r="K43" s="485" t="s">
        <v>568</v>
      </c>
      <c r="L43" s="488">
        <v>1815.18</v>
      </c>
      <c r="M43" s="488">
        <v>1</v>
      </c>
      <c r="N43" s="489">
        <v>1815.18</v>
      </c>
    </row>
    <row r="44" spans="1:14" ht="14.45" customHeight="1" x14ac:dyDescent="0.2">
      <c r="A44" s="483" t="s">
        <v>473</v>
      </c>
      <c r="B44" s="484" t="s">
        <v>474</v>
      </c>
      <c r="C44" s="485" t="s">
        <v>490</v>
      </c>
      <c r="D44" s="486" t="s">
        <v>491</v>
      </c>
      <c r="E44" s="487">
        <v>50113001</v>
      </c>
      <c r="F44" s="486" t="s">
        <v>499</v>
      </c>
      <c r="G44" s="485" t="s">
        <v>500</v>
      </c>
      <c r="H44" s="485">
        <v>233010</v>
      </c>
      <c r="I44" s="485">
        <v>233010</v>
      </c>
      <c r="J44" s="485" t="s">
        <v>567</v>
      </c>
      <c r="K44" s="485" t="s">
        <v>569</v>
      </c>
      <c r="L44" s="488">
        <v>836.85000000000014</v>
      </c>
      <c r="M44" s="488">
        <v>10</v>
      </c>
      <c r="N44" s="489">
        <v>8368.5000000000018</v>
      </c>
    </row>
    <row r="45" spans="1:14" ht="14.45" customHeight="1" x14ac:dyDescent="0.2">
      <c r="A45" s="483" t="s">
        <v>473</v>
      </c>
      <c r="B45" s="484" t="s">
        <v>474</v>
      </c>
      <c r="C45" s="485" t="s">
        <v>490</v>
      </c>
      <c r="D45" s="486" t="s">
        <v>491</v>
      </c>
      <c r="E45" s="487">
        <v>50113001</v>
      </c>
      <c r="F45" s="486" t="s">
        <v>499</v>
      </c>
      <c r="G45" s="485" t="s">
        <v>500</v>
      </c>
      <c r="H45" s="485">
        <v>233012</v>
      </c>
      <c r="I45" s="485">
        <v>233012</v>
      </c>
      <c r="J45" s="485" t="s">
        <v>570</v>
      </c>
      <c r="K45" s="485" t="s">
        <v>571</v>
      </c>
      <c r="L45" s="488">
        <v>551.10000000000014</v>
      </c>
      <c r="M45" s="488">
        <v>2</v>
      </c>
      <c r="N45" s="489">
        <v>1102.2000000000003</v>
      </c>
    </row>
    <row r="46" spans="1:14" ht="14.45" customHeight="1" x14ac:dyDescent="0.2">
      <c r="A46" s="483" t="s">
        <v>473</v>
      </c>
      <c r="B46" s="484" t="s">
        <v>474</v>
      </c>
      <c r="C46" s="485" t="s">
        <v>490</v>
      </c>
      <c r="D46" s="486" t="s">
        <v>491</v>
      </c>
      <c r="E46" s="487">
        <v>50113001</v>
      </c>
      <c r="F46" s="486" t="s">
        <v>499</v>
      </c>
      <c r="G46" s="485" t="s">
        <v>500</v>
      </c>
      <c r="H46" s="485">
        <v>216572</v>
      </c>
      <c r="I46" s="485">
        <v>216572</v>
      </c>
      <c r="J46" s="485" t="s">
        <v>572</v>
      </c>
      <c r="K46" s="485" t="s">
        <v>573</v>
      </c>
      <c r="L46" s="488">
        <v>43.810434782608702</v>
      </c>
      <c r="M46" s="488">
        <v>46</v>
      </c>
      <c r="N46" s="489">
        <v>2015.2800000000004</v>
      </c>
    </row>
    <row r="47" spans="1:14" ht="14.45" customHeight="1" x14ac:dyDescent="0.2">
      <c r="A47" s="483" t="s">
        <v>473</v>
      </c>
      <c r="B47" s="484" t="s">
        <v>474</v>
      </c>
      <c r="C47" s="485" t="s">
        <v>490</v>
      </c>
      <c r="D47" s="486" t="s">
        <v>491</v>
      </c>
      <c r="E47" s="487">
        <v>50113001</v>
      </c>
      <c r="F47" s="486" t="s">
        <v>499</v>
      </c>
      <c r="G47" s="485" t="s">
        <v>500</v>
      </c>
      <c r="H47" s="485">
        <v>187660</v>
      </c>
      <c r="I47" s="485">
        <v>187660</v>
      </c>
      <c r="J47" s="485" t="s">
        <v>574</v>
      </c>
      <c r="K47" s="485" t="s">
        <v>575</v>
      </c>
      <c r="L47" s="488">
        <v>595.16599999999994</v>
      </c>
      <c r="M47" s="488">
        <v>1</v>
      </c>
      <c r="N47" s="489">
        <v>595.16599999999994</v>
      </c>
    </row>
    <row r="48" spans="1:14" ht="14.45" customHeight="1" x14ac:dyDescent="0.2">
      <c r="A48" s="483" t="s">
        <v>473</v>
      </c>
      <c r="B48" s="484" t="s">
        <v>474</v>
      </c>
      <c r="C48" s="485" t="s">
        <v>490</v>
      </c>
      <c r="D48" s="486" t="s">
        <v>491</v>
      </c>
      <c r="E48" s="487">
        <v>50113001</v>
      </c>
      <c r="F48" s="486" t="s">
        <v>499</v>
      </c>
      <c r="G48" s="485" t="s">
        <v>500</v>
      </c>
      <c r="H48" s="485">
        <v>51367</v>
      </c>
      <c r="I48" s="485">
        <v>51367</v>
      </c>
      <c r="J48" s="485" t="s">
        <v>574</v>
      </c>
      <c r="K48" s="485" t="s">
        <v>576</v>
      </c>
      <c r="L48" s="488">
        <v>92.95</v>
      </c>
      <c r="M48" s="488">
        <v>3</v>
      </c>
      <c r="N48" s="489">
        <v>278.85000000000002</v>
      </c>
    </row>
    <row r="49" spans="1:14" ht="14.45" customHeight="1" x14ac:dyDescent="0.2">
      <c r="A49" s="483" t="s">
        <v>473</v>
      </c>
      <c r="B49" s="484" t="s">
        <v>474</v>
      </c>
      <c r="C49" s="485" t="s">
        <v>490</v>
      </c>
      <c r="D49" s="486" t="s">
        <v>491</v>
      </c>
      <c r="E49" s="487">
        <v>50113001</v>
      </c>
      <c r="F49" s="486" t="s">
        <v>499</v>
      </c>
      <c r="G49" s="485" t="s">
        <v>500</v>
      </c>
      <c r="H49" s="485">
        <v>187659</v>
      </c>
      <c r="I49" s="485">
        <v>187659</v>
      </c>
      <c r="J49" s="485" t="s">
        <v>574</v>
      </c>
      <c r="K49" s="485" t="s">
        <v>577</v>
      </c>
      <c r="L49" s="488">
        <v>282.15000000000003</v>
      </c>
      <c r="M49" s="488">
        <v>4</v>
      </c>
      <c r="N49" s="489">
        <v>1128.6000000000001</v>
      </c>
    </row>
    <row r="50" spans="1:14" ht="14.45" customHeight="1" x14ac:dyDescent="0.2">
      <c r="A50" s="483" t="s">
        <v>473</v>
      </c>
      <c r="B50" s="484" t="s">
        <v>474</v>
      </c>
      <c r="C50" s="485" t="s">
        <v>490</v>
      </c>
      <c r="D50" s="486" t="s">
        <v>491</v>
      </c>
      <c r="E50" s="487">
        <v>50113001</v>
      </c>
      <c r="F50" s="486" t="s">
        <v>499</v>
      </c>
      <c r="G50" s="485" t="s">
        <v>500</v>
      </c>
      <c r="H50" s="485">
        <v>51366</v>
      </c>
      <c r="I50" s="485">
        <v>51366</v>
      </c>
      <c r="J50" s="485" t="s">
        <v>574</v>
      </c>
      <c r="K50" s="485" t="s">
        <v>578</v>
      </c>
      <c r="L50" s="488">
        <v>171.6</v>
      </c>
      <c r="M50" s="488">
        <v>1</v>
      </c>
      <c r="N50" s="489">
        <v>171.6</v>
      </c>
    </row>
    <row r="51" spans="1:14" ht="14.45" customHeight="1" x14ac:dyDescent="0.2">
      <c r="A51" s="483" t="s">
        <v>473</v>
      </c>
      <c r="B51" s="484" t="s">
        <v>474</v>
      </c>
      <c r="C51" s="485" t="s">
        <v>490</v>
      </c>
      <c r="D51" s="486" t="s">
        <v>491</v>
      </c>
      <c r="E51" s="487">
        <v>50113001</v>
      </c>
      <c r="F51" s="486" t="s">
        <v>499</v>
      </c>
      <c r="G51" s="485" t="s">
        <v>500</v>
      </c>
      <c r="H51" s="485">
        <v>51384</v>
      </c>
      <c r="I51" s="485">
        <v>51384</v>
      </c>
      <c r="J51" s="485" t="s">
        <v>574</v>
      </c>
      <c r="K51" s="485" t="s">
        <v>579</v>
      </c>
      <c r="L51" s="488">
        <v>192.5</v>
      </c>
      <c r="M51" s="488">
        <v>1.9000000000000001</v>
      </c>
      <c r="N51" s="489">
        <v>365.75</v>
      </c>
    </row>
    <row r="52" spans="1:14" ht="14.45" customHeight="1" x14ac:dyDescent="0.2">
      <c r="A52" s="483" t="s">
        <v>473</v>
      </c>
      <c r="B52" s="484" t="s">
        <v>474</v>
      </c>
      <c r="C52" s="485" t="s">
        <v>490</v>
      </c>
      <c r="D52" s="486" t="s">
        <v>491</v>
      </c>
      <c r="E52" s="487">
        <v>50113001</v>
      </c>
      <c r="F52" s="486" t="s">
        <v>499</v>
      </c>
      <c r="G52" s="485" t="s">
        <v>500</v>
      </c>
      <c r="H52" s="485">
        <v>51383</v>
      </c>
      <c r="I52" s="485">
        <v>51383</v>
      </c>
      <c r="J52" s="485" t="s">
        <v>574</v>
      </c>
      <c r="K52" s="485" t="s">
        <v>580</v>
      </c>
      <c r="L52" s="488">
        <v>93.500000000000014</v>
      </c>
      <c r="M52" s="488">
        <v>2</v>
      </c>
      <c r="N52" s="489">
        <v>187.00000000000003</v>
      </c>
    </row>
    <row r="53" spans="1:14" ht="14.45" customHeight="1" x14ac:dyDescent="0.2">
      <c r="A53" s="483" t="s">
        <v>473</v>
      </c>
      <c r="B53" s="484" t="s">
        <v>474</v>
      </c>
      <c r="C53" s="485" t="s">
        <v>490</v>
      </c>
      <c r="D53" s="486" t="s">
        <v>491</v>
      </c>
      <c r="E53" s="487">
        <v>50113001</v>
      </c>
      <c r="F53" s="486" t="s">
        <v>499</v>
      </c>
      <c r="G53" s="485" t="s">
        <v>500</v>
      </c>
      <c r="H53" s="485">
        <v>134822</v>
      </c>
      <c r="I53" s="485">
        <v>134822</v>
      </c>
      <c r="J53" s="485" t="s">
        <v>581</v>
      </c>
      <c r="K53" s="485" t="s">
        <v>582</v>
      </c>
      <c r="L53" s="488">
        <v>207.56000000000006</v>
      </c>
      <c r="M53" s="488">
        <v>0.5</v>
      </c>
      <c r="N53" s="489">
        <v>103.78000000000003</v>
      </c>
    </row>
    <row r="54" spans="1:14" ht="14.45" customHeight="1" x14ac:dyDescent="0.2">
      <c r="A54" s="483" t="s">
        <v>473</v>
      </c>
      <c r="B54" s="484" t="s">
        <v>474</v>
      </c>
      <c r="C54" s="485" t="s">
        <v>490</v>
      </c>
      <c r="D54" s="486" t="s">
        <v>491</v>
      </c>
      <c r="E54" s="487">
        <v>50113001</v>
      </c>
      <c r="F54" s="486" t="s">
        <v>499</v>
      </c>
      <c r="G54" s="485" t="s">
        <v>500</v>
      </c>
      <c r="H54" s="485">
        <v>234736</v>
      </c>
      <c r="I54" s="485">
        <v>234736</v>
      </c>
      <c r="J54" s="485" t="s">
        <v>583</v>
      </c>
      <c r="K54" s="485" t="s">
        <v>584</v>
      </c>
      <c r="L54" s="488">
        <v>120.53999999999999</v>
      </c>
      <c r="M54" s="488">
        <v>2</v>
      </c>
      <c r="N54" s="489">
        <v>241.07999999999998</v>
      </c>
    </row>
    <row r="55" spans="1:14" ht="14.45" customHeight="1" x14ac:dyDescent="0.2">
      <c r="A55" s="483" t="s">
        <v>473</v>
      </c>
      <c r="B55" s="484" t="s">
        <v>474</v>
      </c>
      <c r="C55" s="485" t="s">
        <v>490</v>
      </c>
      <c r="D55" s="486" t="s">
        <v>491</v>
      </c>
      <c r="E55" s="487">
        <v>50113001</v>
      </c>
      <c r="F55" s="486" t="s">
        <v>499</v>
      </c>
      <c r="G55" s="485" t="s">
        <v>500</v>
      </c>
      <c r="H55" s="485">
        <v>11670</v>
      </c>
      <c r="I55" s="485">
        <v>11670</v>
      </c>
      <c r="J55" s="485" t="s">
        <v>585</v>
      </c>
      <c r="K55" s="485" t="s">
        <v>586</v>
      </c>
      <c r="L55" s="488">
        <v>352</v>
      </c>
      <c r="M55" s="488">
        <v>0.25</v>
      </c>
      <c r="N55" s="489">
        <v>88</v>
      </c>
    </row>
    <row r="56" spans="1:14" ht="14.45" customHeight="1" x14ac:dyDescent="0.2">
      <c r="A56" s="483" t="s">
        <v>473</v>
      </c>
      <c r="B56" s="484" t="s">
        <v>474</v>
      </c>
      <c r="C56" s="485" t="s">
        <v>490</v>
      </c>
      <c r="D56" s="486" t="s">
        <v>491</v>
      </c>
      <c r="E56" s="487">
        <v>50113001</v>
      </c>
      <c r="F56" s="486" t="s">
        <v>499</v>
      </c>
      <c r="G56" s="485" t="s">
        <v>500</v>
      </c>
      <c r="H56" s="485">
        <v>102963</v>
      </c>
      <c r="I56" s="485">
        <v>2963</v>
      </c>
      <c r="J56" s="485" t="s">
        <v>587</v>
      </c>
      <c r="K56" s="485" t="s">
        <v>588</v>
      </c>
      <c r="L56" s="488">
        <v>118.32454545454547</v>
      </c>
      <c r="M56" s="488">
        <v>11</v>
      </c>
      <c r="N56" s="489">
        <v>1301.5700000000002</v>
      </c>
    </row>
    <row r="57" spans="1:14" ht="14.45" customHeight="1" x14ac:dyDescent="0.2">
      <c r="A57" s="483" t="s">
        <v>473</v>
      </c>
      <c r="B57" s="484" t="s">
        <v>474</v>
      </c>
      <c r="C57" s="485" t="s">
        <v>490</v>
      </c>
      <c r="D57" s="486" t="s">
        <v>491</v>
      </c>
      <c r="E57" s="487">
        <v>50113001</v>
      </c>
      <c r="F57" s="486" t="s">
        <v>499</v>
      </c>
      <c r="G57" s="485" t="s">
        <v>500</v>
      </c>
      <c r="H57" s="485">
        <v>100610</v>
      </c>
      <c r="I57" s="485">
        <v>610</v>
      </c>
      <c r="J57" s="485" t="s">
        <v>589</v>
      </c>
      <c r="K57" s="485" t="s">
        <v>590</v>
      </c>
      <c r="L57" s="488">
        <v>72.420000000000016</v>
      </c>
      <c r="M57" s="488">
        <v>8</v>
      </c>
      <c r="N57" s="489">
        <v>579.36000000000013</v>
      </c>
    </row>
    <row r="58" spans="1:14" ht="14.45" customHeight="1" x14ac:dyDescent="0.2">
      <c r="A58" s="483" t="s">
        <v>473</v>
      </c>
      <c r="B58" s="484" t="s">
        <v>474</v>
      </c>
      <c r="C58" s="485" t="s">
        <v>490</v>
      </c>
      <c r="D58" s="486" t="s">
        <v>491</v>
      </c>
      <c r="E58" s="487">
        <v>50113001</v>
      </c>
      <c r="F58" s="486" t="s">
        <v>499</v>
      </c>
      <c r="G58" s="485" t="s">
        <v>522</v>
      </c>
      <c r="H58" s="485">
        <v>231956</v>
      </c>
      <c r="I58" s="485">
        <v>231956</v>
      </c>
      <c r="J58" s="485" t="s">
        <v>523</v>
      </c>
      <c r="K58" s="485" t="s">
        <v>524</v>
      </c>
      <c r="L58" s="488">
        <v>49.760000374305001</v>
      </c>
      <c r="M58" s="488">
        <v>10</v>
      </c>
      <c r="N58" s="489">
        <v>497.60000374305002</v>
      </c>
    </row>
    <row r="59" spans="1:14" ht="14.45" customHeight="1" x14ac:dyDescent="0.2">
      <c r="A59" s="483" t="s">
        <v>473</v>
      </c>
      <c r="B59" s="484" t="s">
        <v>474</v>
      </c>
      <c r="C59" s="485" t="s">
        <v>496</v>
      </c>
      <c r="D59" s="486" t="s">
        <v>497</v>
      </c>
      <c r="E59" s="487">
        <v>50113001</v>
      </c>
      <c r="F59" s="486" t="s">
        <v>499</v>
      </c>
      <c r="G59" s="485" t="s">
        <v>500</v>
      </c>
      <c r="H59" s="485">
        <v>196886</v>
      </c>
      <c r="I59" s="485">
        <v>96886</v>
      </c>
      <c r="J59" s="485" t="s">
        <v>548</v>
      </c>
      <c r="K59" s="485" t="s">
        <v>549</v>
      </c>
      <c r="L59" s="488">
        <v>50.16</v>
      </c>
      <c r="M59" s="488">
        <v>5</v>
      </c>
      <c r="N59" s="489">
        <v>250.79999999999998</v>
      </c>
    </row>
    <row r="60" spans="1:14" ht="14.45" customHeight="1" x14ac:dyDescent="0.2">
      <c r="A60" s="483" t="s">
        <v>473</v>
      </c>
      <c r="B60" s="484" t="s">
        <v>474</v>
      </c>
      <c r="C60" s="485" t="s">
        <v>496</v>
      </c>
      <c r="D60" s="486" t="s">
        <v>497</v>
      </c>
      <c r="E60" s="487">
        <v>50113001</v>
      </c>
      <c r="F60" s="486" t="s">
        <v>499</v>
      </c>
      <c r="G60" s="485" t="s">
        <v>500</v>
      </c>
      <c r="H60" s="485">
        <v>502417</v>
      </c>
      <c r="I60" s="485">
        <v>250256</v>
      </c>
      <c r="J60" s="485" t="s">
        <v>554</v>
      </c>
      <c r="K60" s="485" t="s">
        <v>555</v>
      </c>
      <c r="L60" s="488">
        <v>0</v>
      </c>
      <c r="M60" s="488">
        <v>941</v>
      </c>
      <c r="N60" s="489">
        <v>0</v>
      </c>
    </row>
    <row r="61" spans="1:14" ht="14.45" customHeight="1" x14ac:dyDescent="0.2">
      <c r="A61" s="483" t="s">
        <v>473</v>
      </c>
      <c r="B61" s="484" t="s">
        <v>474</v>
      </c>
      <c r="C61" s="485" t="s">
        <v>496</v>
      </c>
      <c r="D61" s="486" t="s">
        <v>497</v>
      </c>
      <c r="E61" s="487">
        <v>50113001</v>
      </c>
      <c r="F61" s="486" t="s">
        <v>499</v>
      </c>
      <c r="G61" s="485" t="s">
        <v>500</v>
      </c>
      <c r="H61" s="485">
        <v>499329</v>
      </c>
      <c r="I61" s="485">
        <v>250388</v>
      </c>
      <c r="J61" s="485" t="s">
        <v>558</v>
      </c>
      <c r="K61" s="485" t="s">
        <v>559</v>
      </c>
      <c r="L61" s="488">
        <v>0</v>
      </c>
      <c r="M61" s="488">
        <v>2.7</v>
      </c>
      <c r="N61" s="489">
        <v>0</v>
      </c>
    </row>
    <row r="62" spans="1:14" ht="14.45" customHeight="1" x14ac:dyDescent="0.2">
      <c r="A62" s="483" t="s">
        <v>473</v>
      </c>
      <c r="B62" s="484" t="s">
        <v>474</v>
      </c>
      <c r="C62" s="485" t="s">
        <v>496</v>
      </c>
      <c r="D62" s="486" t="s">
        <v>497</v>
      </c>
      <c r="E62" s="487">
        <v>50113001</v>
      </c>
      <c r="F62" s="486" t="s">
        <v>499</v>
      </c>
      <c r="G62" s="485" t="s">
        <v>271</v>
      </c>
      <c r="H62" s="485">
        <v>250450</v>
      </c>
      <c r="I62" s="485">
        <v>250450</v>
      </c>
      <c r="J62" s="485" t="s">
        <v>591</v>
      </c>
      <c r="K62" s="485" t="s">
        <v>592</v>
      </c>
      <c r="L62" s="488">
        <v>0</v>
      </c>
      <c r="M62" s="488">
        <v>1.2</v>
      </c>
      <c r="N62" s="489">
        <v>0</v>
      </c>
    </row>
    <row r="63" spans="1:14" ht="14.45" customHeight="1" x14ac:dyDescent="0.2">
      <c r="A63" s="483" t="s">
        <v>473</v>
      </c>
      <c r="B63" s="484" t="s">
        <v>474</v>
      </c>
      <c r="C63" s="485" t="s">
        <v>496</v>
      </c>
      <c r="D63" s="486" t="s">
        <v>497</v>
      </c>
      <c r="E63" s="487">
        <v>50113001</v>
      </c>
      <c r="F63" s="486" t="s">
        <v>499</v>
      </c>
      <c r="G63" s="485" t="s">
        <v>500</v>
      </c>
      <c r="H63" s="485">
        <v>250303</v>
      </c>
      <c r="I63" s="485">
        <v>250303</v>
      </c>
      <c r="J63" s="485" t="s">
        <v>562</v>
      </c>
      <c r="K63" s="485" t="s">
        <v>563</v>
      </c>
      <c r="L63" s="488">
        <v>0</v>
      </c>
      <c r="M63" s="488">
        <v>2</v>
      </c>
      <c r="N63" s="489">
        <v>0</v>
      </c>
    </row>
    <row r="64" spans="1:14" ht="14.45" customHeight="1" x14ac:dyDescent="0.2">
      <c r="A64" s="483" t="s">
        <v>473</v>
      </c>
      <c r="B64" s="484" t="s">
        <v>474</v>
      </c>
      <c r="C64" s="485" t="s">
        <v>496</v>
      </c>
      <c r="D64" s="486" t="s">
        <v>497</v>
      </c>
      <c r="E64" s="487">
        <v>50113001</v>
      </c>
      <c r="F64" s="486" t="s">
        <v>499</v>
      </c>
      <c r="G64" s="485" t="s">
        <v>500</v>
      </c>
      <c r="H64" s="485">
        <v>102479</v>
      </c>
      <c r="I64" s="485">
        <v>2479</v>
      </c>
      <c r="J64" s="485" t="s">
        <v>564</v>
      </c>
      <c r="K64" s="485" t="s">
        <v>566</v>
      </c>
      <c r="L64" s="488">
        <v>65.11666666666666</v>
      </c>
      <c r="M64" s="488">
        <v>3</v>
      </c>
      <c r="N64" s="489">
        <v>195.34999999999997</v>
      </c>
    </row>
    <row r="65" spans="1:14" ht="14.45" customHeight="1" x14ac:dyDescent="0.2">
      <c r="A65" s="483" t="s">
        <v>473</v>
      </c>
      <c r="B65" s="484" t="s">
        <v>474</v>
      </c>
      <c r="C65" s="485" t="s">
        <v>496</v>
      </c>
      <c r="D65" s="486" t="s">
        <v>497</v>
      </c>
      <c r="E65" s="487">
        <v>50113001</v>
      </c>
      <c r="F65" s="486" t="s">
        <v>499</v>
      </c>
      <c r="G65" s="485" t="s">
        <v>500</v>
      </c>
      <c r="H65" s="485">
        <v>233010</v>
      </c>
      <c r="I65" s="485">
        <v>233010</v>
      </c>
      <c r="J65" s="485" t="s">
        <v>567</v>
      </c>
      <c r="K65" s="485" t="s">
        <v>569</v>
      </c>
      <c r="L65" s="488">
        <v>836.85</v>
      </c>
      <c r="M65" s="488">
        <v>1</v>
      </c>
      <c r="N65" s="489">
        <v>836.85</v>
      </c>
    </row>
    <row r="66" spans="1:14" ht="14.45" customHeight="1" x14ac:dyDescent="0.2">
      <c r="A66" s="483" t="s">
        <v>473</v>
      </c>
      <c r="B66" s="484" t="s">
        <v>474</v>
      </c>
      <c r="C66" s="485" t="s">
        <v>496</v>
      </c>
      <c r="D66" s="486" t="s">
        <v>497</v>
      </c>
      <c r="E66" s="487">
        <v>50113001</v>
      </c>
      <c r="F66" s="486" t="s">
        <v>499</v>
      </c>
      <c r="G66" s="485" t="s">
        <v>500</v>
      </c>
      <c r="H66" s="485">
        <v>216572</v>
      </c>
      <c r="I66" s="485">
        <v>216572</v>
      </c>
      <c r="J66" s="485" t="s">
        <v>572</v>
      </c>
      <c r="K66" s="485" t="s">
        <v>573</v>
      </c>
      <c r="L66" s="488">
        <v>43.81</v>
      </c>
      <c r="M66" s="488">
        <v>6</v>
      </c>
      <c r="N66" s="489">
        <v>262.86</v>
      </c>
    </row>
    <row r="67" spans="1:14" ht="14.45" customHeight="1" x14ac:dyDescent="0.2">
      <c r="A67" s="483" t="s">
        <v>473</v>
      </c>
      <c r="B67" s="484" t="s">
        <v>474</v>
      </c>
      <c r="C67" s="485" t="s">
        <v>496</v>
      </c>
      <c r="D67" s="486" t="s">
        <v>497</v>
      </c>
      <c r="E67" s="487">
        <v>50113001</v>
      </c>
      <c r="F67" s="486" t="s">
        <v>499</v>
      </c>
      <c r="G67" s="485" t="s">
        <v>500</v>
      </c>
      <c r="H67" s="485">
        <v>102963</v>
      </c>
      <c r="I67" s="485">
        <v>2963</v>
      </c>
      <c r="J67" s="485" t="s">
        <v>587</v>
      </c>
      <c r="K67" s="485" t="s">
        <v>588</v>
      </c>
      <c r="L67" s="488">
        <v>121.82999999999998</v>
      </c>
      <c r="M67" s="488">
        <v>3</v>
      </c>
      <c r="N67" s="489">
        <v>365.48999999999995</v>
      </c>
    </row>
    <row r="68" spans="1:14" ht="14.45" customHeight="1" x14ac:dyDescent="0.2">
      <c r="A68" s="483" t="s">
        <v>473</v>
      </c>
      <c r="B68" s="484" t="s">
        <v>474</v>
      </c>
      <c r="C68" s="485" t="s">
        <v>496</v>
      </c>
      <c r="D68" s="486" t="s">
        <v>497</v>
      </c>
      <c r="E68" s="487">
        <v>50113001</v>
      </c>
      <c r="F68" s="486" t="s">
        <v>499</v>
      </c>
      <c r="G68" s="485" t="s">
        <v>500</v>
      </c>
      <c r="H68" s="485">
        <v>100610</v>
      </c>
      <c r="I68" s="485">
        <v>610</v>
      </c>
      <c r="J68" s="485" t="s">
        <v>589</v>
      </c>
      <c r="K68" s="485" t="s">
        <v>590</v>
      </c>
      <c r="L68" s="488">
        <v>72.42</v>
      </c>
      <c r="M68" s="488">
        <v>1</v>
      </c>
      <c r="N68" s="489">
        <v>72.42</v>
      </c>
    </row>
    <row r="69" spans="1:14" ht="14.45" customHeight="1" x14ac:dyDescent="0.2">
      <c r="A69" s="483" t="s">
        <v>473</v>
      </c>
      <c r="B69" s="484" t="s">
        <v>474</v>
      </c>
      <c r="C69" s="485" t="s">
        <v>593</v>
      </c>
      <c r="D69" s="486" t="s">
        <v>594</v>
      </c>
      <c r="E69" s="487">
        <v>50113001</v>
      </c>
      <c r="F69" s="486" t="s">
        <v>499</v>
      </c>
      <c r="G69" s="485" t="s">
        <v>500</v>
      </c>
      <c r="H69" s="485">
        <v>502417</v>
      </c>
      <c r="I69" s="485">
        <v>250256</v>
      </c>
      <c r="J69" s="485" t="s">
        <v>554</v>
      </c>
      <c r="K69" s="485" t="s">
        <v>555</v>
      </c>
      <c r="L69" s="488">
        <v>0</v>
      </c>
      <c r="M69" s="488">
        <v>1021</v>
      </c>
      <c r="N69" s="489">
        <v>0</v>
      </c>
    </row>
    <row r="70" spans="1:14" ht="14.45" customHeight="1" thickBot="1" x14ac:dyDescent="0.25">
      <c r="A70" s="490" t="s">
        <v>473</v>
      </c>
      <c r="B70" s="491" t="s">
        <v>474</v>
      </c>
      <c r="C70" s="492" t="s">
        <v>593</v>
      </c>
      <c r="D70" s="493" t="s">
        <v>594</v>
      </c>
      <c r="E70" s="494">
        <v>50113001</v>
      </c>
      <c r="F70" s="493" t="s">
        <v>499</v>
      </c>
      <c r="G70" s="492" t="s">
        <v>271</v>
      </c>
      <c r="H70" s="492">
        <v>250450</v>
      </c>
      <c r="I70" s="492">
        <v>250450</v>
      </c>
      <c r="J70" s="492" t="s">
        <v>591</v>
      </c>
      <c r="K70" s="492" t="s">
        <v>592</v>
      </c>
      <c r="L70" s="495">
        <v>0</v>
      </c>
      <c r="M70" s="495">
        <v>82.8</v>
      </c>
      <c r="N70" s="496">
        <v>0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59F13201-4FE9-490C-98F4-8CBACA2EA287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.85546875" style="206" customWidth="1"/>
    <col min="5" max="5" width="5.5703125" style="209" customWidth="1"/>
    <col min="6" max="6" width="10.85546875" style="206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7" t="s">
        <v>143</v>
      </c>
      <c r="B4" s="498" t="s">
        <v>14</v>
      </c>
      <c r="C4" s="499" t="s">
        <v>2</v>
      </c>
      <c r="D4" s="498" t="s">
        <v>14</v>
      </c>
      <c r="E4" s="499" t="s">
        <v>2</v>
      </c>
      <c r="F4" s="500" t="s">
        <v>14</v>
      </c>
    </row>
    <row r="5" spans="1:6" ht="14.45" customHeight="1" x14ac:dyDescent="0.2">
      <c r="A5" s="511" t="s">
        <v>595</v>
      </c>
      <c r="B5" s="481"/>
      <c r="C5" s="501">
        <v>0</v>
      </c>
      <c r="D5" s="481">
        <v>49.76</v>
      </c>
      <c r="E5" s="501">
        <v>1</v>
      </c>
      <c r="F5" s="482">
        <v>49.76</v>
      </c>
    </row>
    <row r="6" spans="1:6" ht="14.45" customHeight="1" x14ac:dyDescent="0.2">
      <c r="A6" s="512" t="s">
        <v>596</v>
      </c>
      <c r="B6" s="488"/>
      <c r="C6" s="502">
        <v>0</v>
      </c>
      <c r="D6" s="488">
        <v>1799.1700037430498</v>
      </c>
      <c r="E6" s="502">
        <v>1</v>
      </c>
      <c r="F6" s="489">
        <v>1799.1700037430498</v>
      </c>
    </row>
    <row r="7" spans="1:6" ht="14.45" customHeight="1" thickBot="1" x14ac:dyDescent="0.25">
      <c r="A7" s="513" t="s">
        <v>597</v>
      </c>
      <c r="B7" s="504"/>
      <c r="C7" s="505">
        <v>0</v>
      </c>
      <c r="D7" s="504">
        <v>365.48999999999995</v>
      </c>
      <c r="E7" s="505">
        <v>1</v>
      </c>
      <c r="F7" s="506">
        <v>365.48999999999995</v>
      </c>
    </row>
    <row r="8" spans="1:6" ht="14.45" customHeight="1" thickBot="1" x14ac:dyDescent="0.25">
      <c r="A8" s="507" t="s">
        <v>3</v>
      </c>
      <c r="B8" s="508"/>
      <c r="C8" s="509">
        <v>0</v>
      </c>
      <c r="D8" s="508">
        <v>2214.4200037430496</v>
      </c>
      <c r="E8" s="509">
        <v>1</v>
      </c>
      <c r="F8" s="510">
        <v>2214.4200037430496</v>
      </c>
    </row>
    <row r="9" spans="1:6" ht="14.45" customHeight="1" thickBot="1" x14ac:dyDescent="0.25"/>
    <row r="10" spans="1:6" ht="14.45" customHeight="1" x14ac:dyDescent="0.2">
      <c r="A10" s="511" t="s">
        <v>598</v>
      </c>
      <c r="B10" s="481"/>
      <c r="C10" s="501">
        <v>0</v>
      </c>
      <c r="D10" s="481">
        <v>1667.06</v>
      </c>
      <c r="E10" s="501">
        <v>1</v>
      </c>
      <c r="F10" s="482">
        <v>1667.06</v>
      </c>
    </row>
    <row r="11" spans="1:6" ht="14.45" customHeight="1" thickBot="1" x14ac:dyDescent="0.25">
      <c r="A11" s="513" t="s">
        <v>599</v>
      </c>
      <c r="B11" s="504"/>
      <c r="C11" s="505">
        <v>0</v>
      </c>
      <c r="D11" s="504">
        <v>547.36000374305002</v>
      </c>
      <c r="E11" s="505">
        <v>1</v>
      </c>
      <c r="F11" s="506">
        <v>547.36000374305002</v>
      </c>
    </row>
    <row r="12" spans="1:6" ht="14.45" customHeight="1" thickBot="1" x14ac:dyDescent="0.25">
      <c r="A12" s="507" t="s">
        <v>3</v>
      </c>
      <c r="B12" s="508"/>
      <c r="C12" s="509">
        <v>0</v>
      </c>
      <c r="D12" s="508">
        <v>2214.4200037430501</v>
      </c>
      <c r="E12" s="509">
        <v>1</v>
      </c>
      <c r="F12" s="510">
        <v>2214.4200037430501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BDF77C93-DD55-4930-B512-EAE6DDB91BA7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2021-09-21T12:30:16Z</dcterms:modified>
</cp:coreProperties>
</file>